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DinaraMaksut_z6r83l2\Downloads\"/>
    </mc:Choice>
  </mc:AlternateContent>
  <xr:revisionPtr revIDLastSave="0" documentId="13_ncr:1_{A26D4553-4BDB-4389-8AFA-7E2E41EDA17F}" xr6:coauthVersionLast="47" xr6:coauthVersionMax="47" xr10:uidLastSave="{00000000-0000-0000-0000-000000000000}"/>
  <bookViews>
    <workbookView xWindow="-110" yWindow="-110" windowWidth="19420" windowHeight="10300" tabRatio="754" xr2:uid="{00000000-000D-0000-FFFF-FFFF00000000}"/>
  </bookViews>
  <sheets>
    <sheet name="Contents " sheetId="1" r:id="rId1"/>
    <sheet name="1. Balance Sheet" sheetId="8" r:id="rId2"/>
    <sheet name="2. Income Statement (accum)" sheetId="9" r:id="rId3"/>
    <sheet name="3. Income Statement (period)" sheetId="13" r:id="rId4"/>
    <sheet name="4. Cash Flow Statement (accum)" sheetId="10" r:id="rId5"/>
    <sheet name="5. Cash Flow Statement (period)" sheetId="14" r:id="rId6"/>
    <sheet name="6. Key Financials (accum)" sheetId="11" r:id="rId7"/>
    <sheet name="7. Key Financials (period)" sheetId="15" r:id="rId8"/>
    <sheet name="8. Key Operating Results" sheetId="12" r:id="rId9"/>
    <sheet name="Disclaimer 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5" l="1"/>
  <c r="N24" i="15"/>
  <c r="N25" i="15"/>
  <c r="P33" i="11"/>
  <c r="S33" i="11"/>
  <c r="C33" i="15"/>
  <c r="D33" i="15"/>
  <c r="E33" i="15"/>
  <c r="F33" i="15"/>
  <c r="G33" i="15"/>
  <c r="H33" i="15"/>
  <c r="I33" i="15"/>
  <c r="J33" i="15"/>
  <c r="K33" i="15"/>
  <c r="M33" i="15"/>
  <c r="N33" i="15"/>
  <c r="O33" i="15"/>
  <c r="P33" i="15"/>
  <c r="Q33" i="15"/>
  <c r="R33" i="15"/>
  <c r="S33" i="15"/>
  <c r="T33" i="15"/>
  <c r="U33" i="15"/>
  <c r="W33" i="15"/>
  <c r="T51" i="15"/>
  <c r="S51" i="15"/>
  <c r="X44" i="15"/>
  <c r="X45" i="15"/>
  <c r="X46" i="15"/>
  <c r="X47" i="15"/>
  <c r="X48" i="15"/>
  <c r="X49" i="15"/>
  <c r="R41" i="15"/>
  <c r="S41" i="15"/>
  <c r="T41" i="15"/>
  <c r="X41" i="15"/>
  <c r="W41" i="15"/>
  <c r="V41" i="15"/>
  <c r="W39" i="15"/>
  <c r="X39" i="15" s="1"/>
  <c r="W38" i="15"/>
  <c r="X38" i="15" s="1"/>
  <c r="X37" i="15"/>
  <c r="X35" i="15"/>
  <c r="X25" i="15"/>
  <c r="W23" i="15"/>
  <c r="X22" i="15"/>
  <c r="X21" i="15"/>
  <c r="X20" i="15"/>
  <c r="X19" i="15"/>
  <c r="X18" i="15"/>
  <c r="X17" i="15"/>
  <c r="X16" i="15"/>
  <c r="X15" i="15"/>
  <c r="X14" i="15"/>
  <c r="X13" i="15"/>
  <c r="X12" i="15"/>
  <c r="X11" i="15"/>
  <c r="X27" i="15" s="1"/>
  <c r="X7" i="15"/>
  <c r="W7" i="15"/>
  <c r="X5" i="15"/>
  <c r="U23" i="15"/>
  <c r="T23" i="15"/>
  <c r="S23" i="15"/>
  <c r="R23" i="15"/>
  <c r="U14" i="13"/>
  <c r="T14" i="13"/>
  <c r="S14" i="13"/>
  <c r="W56" i="13"/>
  <c r="W25" i="13"/>
  <c r="O54" i="9"/>
  <c r="R54" i="13" s="1"/>
  <c r="Q36" i="9"/>
  <c r="D36" i="9"/>
  <c r="E65" i="9"/>
  <c r="C65" i="9"/>
  <c r="P54" i="9"/>
  <c r="B8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B24" i="9"/>
  <c r="C24" i="9"/>
  <c r="D24" i="9"/>
  <c r="E24" i="9"/>
  <c r="F24" i="9"/>
  <c r="G24" i="9"/>
  <c r="H24" i="9"/>
  <c r="I24" i="9"/>
  <c r="J24" i="9"/>
  <c r="K24" i="9"/>
  <c r="L24" i="9"/>
  <c r="M24" i="9"/>
  <c r="N24" i="9"/>
  <c r="Q24" i="9"/>
  <c r="O24" i="9"/>
  <c r="P24" i="9"/>
  <c r="R24" i="9"/>
  <c r="U5" i="14"/>
  <c r="U6" i="14"/>
  <c r="U7" i="14"/>
  <c r="U8" i="14"/>
  <c r="U9" i="14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6" i="14"/>
  <c r="U34" i="14" s="1"/>
  <c r="U27" i="14"/>
  <c r="U28" i="14"/>
  <c r="U29" i="14"/>
  <c r="U30" i="14"/>
  <c r="U31" i="14"/>
  <c r="U32" i="14"/>
  <c r="U33" i="14"/>
  <c r="U37" i="14"/>
  <c r="U38" i="14"/>
  <c r="U39" i="14"/>
  <c r="U40" i="14"/>
  <c r="U41" i="14"/>
  <c r="U42" i="14"/>
  <c r="U43" i="14"/>
  <c r="U44" i="14"/>
  <c r="U45" i="14"/>
  <c r="U46" i="14"/>
  <c r="U47" i="14"/>
  <c r="U49" i="14"/>
  <c r="U50" i="14"/>
  <c r="U53" i="14" s="1"/>
  <c r="V52" i="14" s="1"/>
  <c r="V53" i="14" s="1"/>
  <c r="U52" i="14"/>
  <c r="W49" i="13"/>
  <c r="U36" i="13"/>
  <c r="U42" i="13"/>
  <c r="W51" i="13"/>
  <c r="W52" i="13"/>
  <c r="W53" i="13"/>
  <c r="W50" i="13"/>
  <c r="W68" i="13"/>
  <c r="W67" i="13"/>
  <c r="U74" i="13"/>
  <c r="U75" i="13" s="1"/>
  <c r="B74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T75" i="13" s="1"/>
  <c r="V68" i="13"/>
  <c r="U68" i="13"/>
  <c r="V67" i="13"/>
  <c r="U67" i="13"/>
  <c r="R68" i="13"/>
  <c r="Q68" i="13"/>
  <c r="R67" i="13"/>
  <c r="Q67" i="13"/>
  <c r="W57" i="13"/>
  <c r="W54" i="13" s="1"/>
  <c r="W58" i="13"/>
  <c r="W59" i="13"/>
  <c r="W60" i="13"/>
  <c r="W61" i="13"/>
  <c r="W62" i="13"/>
  <c r="W63" i="13"/>
  <c r="W64" i="13"/>
  <c r="T56" i="13"/>
  <c r="T57" i="13"/>
  <c r="T58" i="13"/>
  <c r="T59" i="13"/>
  <c r="T60" i="13"/>
  <c r="T61" i="13"/>
  <c r="T62" i="13"/>
  <c r="T63" i="13"/>
  <c r="T64" i="13"/>
  <c r="S56" i="13"/>
  <c r="S57" i="13"/>
  <c r="S58" i="13"/>
  <c r="S59" i="13"/>
  <c r="S60" i="13"/>
  <c r="S61" i="13"/>
  <c r="S62" i="13"/>
  <c r="S63" i="13"/>
  <c r="S64" i="13"/>
  <c r="W55" i="13"/>
  <c r="Q54" i="13"/>
  <c r="V54" i="13"/>
  <c r="U54" i="13"/>
  <c r="V49" i="13"/>
  <c r="U49" i="13"/>
  <c r="R49" i="13"/>
  <c r="Q49" i="13"/>
  <c r="W43" i="13"/>
  <c r="W46" i="13"/>
  <c r="W45" i="13"/>
  <c r="W44" i="13"/>
  <c r="W38" i="13"/>
  <c r="W39" i="13"/>
  <c r="W40" i="13"/>
  <c r="W41" i="13"/>
  <c r="W37" i="13"/>
  <c r="S37" i="13"/>
  <c r="R49" i="9"/>
  <c r="V45" i="14"/>
  <c r="V46" i="14"/>
  <c r="V47" i="14"/>
  <c r="V49" i="14"/>
  <c r="V50" i="14"/>
  <c r="U23" i="14" l="1"/>
  <c r="W36" i="13"/>
  <c r="W42" i="13"/>
  <c r="W49" i="15"/>
  <c r="W48" i="15"/>
  <c r="W47" i="15"/>
  <c r="W46" i="15"/>
  <c r="W45" i="15"/>
  <c r="W44" i="15"/>
  <c r="W43" i="15" s="1"/>
  <c r="X43" i="15" s="1"/>
  <c r="V49" i="15"/>
  <c r="V48" i="15"/>
  <c r="V47" i="15"/>
  <c r="V46" i="15"/>
  <c r="V44" i="15"/>
  <c r="V43" i="15" s="1"/>
  <c r="W37" i="15"/>
  <c r="W25" i="15"/>
  <c r="W24" i="15"/>
  <c r="R36" i="13"/>
  <c r="Q36" i="13"/>
  <c r="U7" i="13"/>
  <c r="U6" i="13"/>
  <c r="U5" i="13"/>
  <c r="T5" i="13"/>
  <c r="V5" i="13"/>
  <c r="W5" i="13" s="1"/>
  <c r="B74" i="9"/>
  <c r="C74" i="9"/>
  <c r="D74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C69" i="9"/>
  <c r="C75" i="9" s="1"/>
  <c r="E69" i="9"/>
  <c r="E75" i="9" s="1"/>
  <c r="F65" i="9"/>
  <c r="F69" i="9" s="1"/>
  <c r="F75" i="9" s="1"/>
  <c r="G65" i="9"/>
  <c r="G69" i="9" s="1"/>
  <c r="G75" i="9" s="1"/>
  <c r="H65" i="9"/>
  <c r="H69" i="9" s="1"/>
  <c r="H75" i="9" s="1"/>
  <c r="I65" i="9"/>
  <c r="I69" i="9" s="1"/>
  <c r="I75" i="9" s="1"/>
  <c r="H54" i="9"/>
  <c r="B54" i="9"/>
  <c r="C54" i="9"/>
  <c r="D54" i="9"/>
  <c r="E54" i="9"/>
  <c r="F54" i="9"/>
  <c r="G54" i="9"/>
  <c r="I54" i="9"/>
  <c r="J54" i="9"/>
  <c r="K54" i="9"/>
  <c r="L54" i="9"/>
  <c r="M54" i="9"/>
  <c r="C47" i="9"/>
  <c r="D47" i="9"/>
  <c r="D65" i="9" s="1"/>
  <c r="D69" i="9" s="1"/>
  <c r="D75" i="9" s="1"/>
  <c r="E47" i="9"/>
  <c r="F47" i="9"/>
  <c r="G47" i="9"/>
  <c r="H47" i="9"/>
  <c r="I47" i="9"/>
  <c r="J47" i="9"/>
  <c r="J65" i="9" s="1"/>
  <c r="J69" i="9" s="1"/>
  <c r="J75" i="9" s="1"/>
  <c r="K47" i="9"/>
  <c r="K65" i="9" s="1"/>
  <c r="K69" i="9" s="1"/>
  <c r="K75" i="9" s="1"/>
  <c r="L47" i="9"/>
  <c r="L65" i="9" s="1"/>
  <c r="L69" i="9" s="1"/>
  <c r="L75" i="9" s="1"/>
  <c r="M47" i="9"/>
  <c r="M65" i="9" s="1"/>
  <c r="M69" i="9" s="1"/>
  <c r="M75" i="9" s="1"/>
  <c r="N47" i="9"/>
  <c r="N65" i="9" s="1"/>
  <c r="N69" i="9" s="1"/>
  <c r="N75" i="9" s="1"/>
  <c r="Q47" i="9"/>
  <c r="Q65" i="9" s="1"/>
  <c r="Q69" i="9" s="1"/>
  <c r="Q75" i="9" s="1"/>
  <c r="B42" i="9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B36" i="9"/>
  <c r="C36" i="9"/>
  <c r="E36" i="9"/>
  <c r="F36" i="9"/>
  <c r="G36" i="9"/>
  <c r="H36" i="9"/>
  <c r="I36" i="9"/>
  <c r="J36" i="9"/>
  <c r="K36" i="9"/>
  <c r="L36" i="9"/>
  <c r="M36" i="9"/>
  <c r="O36" i="9"/>
  <c r="P36" i="9"/>
  <c r="B22" i="9"/>
  <c r="B47" i="9" s="1"/>
  <c r="B65" i="9" s="1"/>
  <c r="B69" i="9" s="1"/>
  <c r="B75" i="9" s="1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O47" i="9" s="1"/>
  <c r="O65" i="9" s="1"/>
  <c r="O69" i="9" s="1"/>
  <c r="O75" i="9" s="1"/>
  <c r="P22" i="9"/>
  <c r="P47" i="9" s="1"/>
  <c r="P65" i="9" s="1"/>
  <c r="P69" i="9" s="1"/>
  <c r="P75" i="9" s="1"/>
  <c r="Q22" i="9"/>
  <c r="B4" i="9"/>
  <c r="C4" i="9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B46" i="8"/>
  <c r="C46" i="8"/>
  <c r="D46" i="8"/>
  <c r="E46" i="8"/>
  <c r="F46" i="8"/>
  <c r="G46" i="8"/>
  <c r="H46" i="8"/>
  <c r="I46" i="8"/>
  <c r="J46" i="8"/>
  <c r="K46" i="8"/>
  <c r="L46" i="8"/>
  <c r="M46" i="8"/>
  <c r="N46" i="8"/>
  <c r="O46" i="8"/>
  <c r="B45" i="8"/>
  <c r="C45" i="8"/>
  <c r="D45" i="8"/>
  <c r="E45" i="8"/>
  <c r="F45" i="8"/>
  <c r="G45" i="8"/>
  <c r="H45" i="8"/>
  <c r="I45" i="8"/>
  <c r="J45" i="8"/>
  <c r="K45" i="8"/>
  <c r="L45" i="8"/>
  <c r="M45" i="8"/>
  <c r="N45" i="8"/>
  <c r="O45" i="8"/>
  <c r="B44" i="8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B38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B29" i="8"/>
  <c r="B30" i="8" s="1"/>
  <c r="C29" i="8"/>
  <c r="D29" i="8"/>
  <c r="E29" i="8"/>
  <c r="E30" i="8" s="1"/>
  <c r="F29" i="8"/>
  <c r="F30" i="8" s="1"/>
  <c r="G29" i="8"/>
  <c r="H29" i="8"/>
  <c r="H30" i="8" s="1"/>
  <c r="I29" i="8"/>
  <c r="I30" i="8" s="1"/>
  <c r="J29" i="8"/>
  <c r="J30" i="8" s="1"/>
  <c r="K29" i="8"/>
  <c r="L29" i="8"/>
  <c r="M29" i="8"/>
  <c r="M30" i="8" s="1"/>
  <c r="N29" i="8"/>
  <c r="N30" i="8" s="1"/>
  <c r="O29" i="8"/>
  <c r="C30" i="8"/>
  <c r="D30" i="8"/>
  <c r="G30" i="8"/>
  <c r="K30" i="8"/>
  <c r="L30" i="8"/>
  <c r="O30" i="8"/>
  <c r="B19" i="8"/>
  <c r="E19" i="8"/>
  <c r="J19" i="8"/>
  <c r="K19" i="8"/>
  <c r="L19" i="8"/>
  <c r="M19" i="8"/>
  <c r="B18" i="8"/>
  <c r="C18" i="8"/>
  <c r="D18" i="8"/>
  <c r="D19" i="8" s="1"/>
  <c r="E18" i="8"/>
  <c r="F18" i="8"/>
  <c r="G18" i="8"/>
  <c r="H18" i="8"/>
  <c r="I18" i="8"/>
  <c r="J18" i="8"/>
  <c r="K18" i="8"/>
  <c r="L18" i="8"/>
  <c r="M18" i="8"/>
  <c r="N18" i="8"/>
  <c r="O18" i="8"/>
  <c r="B11" i="8"/>
  <c r="C11" i="8"/>
  <c r="C19" i="8" s="1"/>
  <c r="D11" i="8"/>
  <c r="E11" i="8"/>
  <c r="F11" i="8"/>
  <c r="F19" i="8" s="1"/>
  <c r="G11" i="8"/>
  <c r="G19" i="8" s="1"/>
  <c r="H11" i="8"/>
  <c r="H19" i="8" s="1"/>
  <c r="I11" i="8"/>
  <c r="I19" i="8" s="1"/>
  <c r="J11" i="8"/>
  <c r="K11" i="8"/>
  <c r="L11" i="8"/>
  <c r="M11" i="8"/>
  <c r="N11" i="8"/>
  <c r="N19" i="8" s="1"/>
  <c r="O11" i="8"/>
  <c r="O19" i="8" s="1"/>
  <c r="V39" i="15"/>
  <c r="V38" i="15"/>
  <c r="V37" i="15"/>
  <c r="V35" i="15"/>
  <c r="W22" i="15"/>
  <c r="W17" i="15"/>
  <c r="W18" i="15"/>
  <c r="W19" i="15"/>
  <c r="W20" i="15"/>
  <c r="W21" i="15"/>
  <c r="W13" i="15"/>
  <c r="W14" i="15"/>
  <c r="V21" i="15"/>
  <c r="V13" i="15"/>
  <c r="V14" i="15"/>
  <c r="V15" i="15"/>
  <c r="V17" i="15"/>
  <c r="V18" i="15"/>
  <c r="V19" i="15"/>
  <c r="V20" i="15"/>
  <c r="V9" i="15"/>
  <c r="V24" i="15" s="1"/>
  <c r="S45" i="11"/>
  <c r="S37" i="11"/>
  <c r="S44" i="11"/>
  <c r="S43" i="11" s="1"/>
  <c r="S46" i="11"/>
  <c r="S47" i="11"/>
  <c r="S48" i="11"/>
  <c r="S49" i="11"/>
  <c r="S38" i="11"/>
  <c r="S39" i="11"/>
  <c r="S25" i="11"/>
  <c r="S24" i="11"/>
  <c r="S14" i="11"/>
  <c r="S13" i="11"/>
  <c r="S22" i="11"/>
  <c r="S21" i="11"/>
  <c r="S16" i="11"/>
  <c r="S18" i="11"/>
  <c r="S19" i="11"/>
  <c r="S15" i="11"/>
  <c r="W15" i="15" s="1"/>
  <c r="S7" i="11"/>
  <c r="S9" i="11"/>
  <c r="S8" i="11"/>
  <c r="S5" i="11"/>
  <c r="V39" i="14"/>
  <c r="V40" i="14"/>
  <c r="V41" i="14"/>
  <c r="V42" i="14"/>
  <c r="V43" i="14"/>
  <c r="V44" i="14"/>
  <c r="V38" i="14"/>
  <c r="V37" i="14"/>
  <c r="V27" i="14"/>
  <c r="V28" i="14"/>
  <c r="V29" i="14"/>
  <c r="V30" i="14"/>
  <c r="V31" i="14"/>
  <c r="V32" i="14"/>
  <c r="V33" i="14"/>
  <c r="V26" i="14"/>
  <c r="V6" i="14"/>
  <c r="V7" i="14"/>
  <c r="V8" i="14"/>
  <c r="V9" i="14"/>
  <c r="V10" i="14"/>
  <c r="V11" i="14"/>
  <c r="V12" i="14"/>
  <c r="V13" i="14"/>
  <c r="V14" i="14"/>
  <c r="V15" i="14"/>
  <c r="V16" i="14"/>
  <c r="V17" i="14"/>
  <c r="V18" i="14"/>
  <c r="V19" i="14"/>
  <c r="V20" i="14"/>
  <c r="V21" i="14"/>
  <c r="V22" i="14"/>
  <c r="X24" i="15" l="1"/>
  <c r="V23" i="15"/>
  <c r="X23" i="15" s="1"/>
  <c r="X29" i="15" s="1"/>
  <c r="V34" i="14"/>
  <c r="R53" i="10"/>
  <c r="R47" i="10"/>
  <c r="R34" i="10"/>
  <c r="E39" i="13" l="1"/>
  <c r="E36" i="13"/>
  <c r="V73" i="13"/>
  <c r="W73" i="13" s="1"/>
  <c r="V72" i="13"/>
  <c r="V42" i="13"/>
  <c r="Q26" i="13"/>
  <c r="Q27" i="13"/>
  <c r="Q28" i="13"/>
  <c r="Q29" i="13"/>
  <c r="Q30" i="13"/>
  <c r="Q31" i="13"/>
  <c r="Q32" i="13"/>
  <c r="Q33" i="13"/>
  <c r="Q34" i="13"/>
  <c r="Q35" i="13"/>
  <c r="Q25" i="13"/>
  <c r="U26" i="13"/>
  <c r="U27" i="13"/>
  <c r="U28" i="13"/>
  <c r="U29" i="13"/>
  <c r="U30" i="13"/>
  <c r="U31" i="13"/>
  <c r="U32" i="13"/>
  <c r="U33" i="13"/>
  <c r="U34" i="13"/>
  <c r="U35" i="13"/>
  <c r="U25" i="13"/>
  <c r="U10" i="13"/>
  <c r="U11" i="13"/>
  <c r="U12" i="13"/>
  <c r="U13" i="13"/>
  <c r="U15" i="13"/>
  <c r="U16" i="13"/>
  <c r="U17" i="13"/>
  <c r="U18" i="13"/>
  <c r="U19" i="13"/>
  <c r="U20" i="13"/>
  <c r="U21" i="13"/>
  <c r="U9" i="13"/>
  <c r="R26" i="13"/>
  <c r="R27" i="13"/>
  <c r="R28" i="13"/>
  <c r="R29" i="13"/>
  <c r="R30" i="13"/>
  <c r="R31" i="13"/>
  <c r="R32" i="13"/>
  <c r="R33" i="13"/>
  <c r="R34" i="13"/>
  <c r="R35" i="13"/>
  <c r="R25" i="13"/>
  <c r="Q6" i="13"/>
  <c r="Q7" i="13"/>
  <c r="Q5" i="13"/>
  <c r="R6" i="13"/>
  <c r="S6" i="13" s="1"/>
  <c r="R7" i="13"/>
  <c r="S7" i="13" s="1"/>
  <c r="R5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9" i="13"/>
  <c r="U4" i="13"/>
  <c r="W72" i="13" l="1"/>
  <c r="W74" i="13" s="1"/>
  <c r="V74" i="13"/>
  <c r="S16" i="13"/>
  <c r="R24" i="13"/>
  <c r="S15" i="13"/>
  <c r="S34" i="13"/>
  <c r="S26" i="13"/>
  <c r="S33" i="13"/>
  <c r="Q24" i="13"/>
  <c r="S9" i="13"/>
  <c r="V25" i="15"/>
  <c r="S32" i="13"/>
  <c r="S21" i="13"/>
  <c r="S13" i="13"/>
  <c r="S31" i="13"/>
  <c r="S20" i="13"/>
  <c r="S12" i="13"/>
  <c r="S30" i="13"/>
  <c r="R8" i="13"/>
  <c r="S19" i="13"/>
  <c r="S11" i="13"/>
  <c r="S29" i="13"/>
  <c r="S18" i="13"/>
  <c r="S10" i="13"/>
  <c r="S25" i="13"/>
  <c r="S28" i="13"/>
  <c r="S17" i="13"/>
  <c r="R4" i="13"/>
  <c r="S5" i="13"/>
  <c r="S35" i="13"/>
  <c r="S27" i="13"/>
  <c r="U8" i="13"/>
  <c r="U22" i="13" s="1"/>
  <c r="U47" i="13" s="1"/>
  <c r="Q4" i="13"/>
  <c r="Q8" i="13"/>
  <c r="U24" i="13"/>
  <c r="R22" i="13" l="1"/>
  <c r="R47" i="13" s="1"/>
  <c r="S24" i="13"/>
  <c r="S8" i="13"/>
  <c r="Q22" i="13"/>
  <c r="Q47" i="13" s="1"/>
  <c r="V26" i="13"/>
  <c r="W26" i="13" s="1"/>
  <c r="V27" i="13"/>
  <c r="W27" i="13" s="1"/>
  <c r="V28" i="13"/>
  <c r="W28" i="13" s="1"/>
  <c r="V29" i="13"/>
  <c r="W29" i="13" s="1"/>
  <c r="V30" i="13"/>
  <c r="W30" i="13" s="1"/>
  <c r="V31" i="13"/>
  <c r="W31" i="13" s="1"/>
  <c r="V32" i="13"/>
  <c r="W32" i="13" s="1"/>
  <c r="V33" i="13"/>
  <c r="W33" i="13" s="1"/>
  <c r="V34" i="13"/>
  <c r="W34" i="13" s="1"/>
  <c r="V35" i="13"/>
  <c r="W35" i="13" s="1"/>
  <c r="V25" i="13"/>
  <c r="V10" i="13"/>
  <c r="W10" i="13" s="1"/>
  <c r="V11" i="13"/>
  <c r="W11" i="13" s="1"/>
  <c r="V12" i="13"/>
  <c r="W12" i="13" s="1"/>
  <c r="V13" i="13"/>
  <c r="W13" i="13" s="1"/>
  <c r="V14" i="13"/>
  <c r="W14" i="13" s="1"/>
  <c r="V15" i="13"/>
  <c r="W15" i="13" s="1"/>
  <c r="V16" i="13"/>
  <c r="W16" i="13" s="1"/>
  <c r="V17" i="13"/>
  <c r="W17" i="13" s="1"/>
  <c r="V18" i="13"/>
  <c r="W18" i="13" s="1"/>
  <c r="V19" i="13"/>
  <c r="W19" i="13" s="1"/>
  <c r="V20" i="13"/>
  <c r="W20" i="13" s="1"/>
  <c r="V21" i="13"/>
  <c r="W21" i="13" s="1"/>
  <c r="V9" i="13"/>
  <c r="W9" i="13" s="1"/>
  <c r="V6" i="13"/>
  <c r="W6" i="13" s="1"/>
  <c r="V7" i="13"/>
  <c r="W7" i="13" s="1"/>
  <c r="W4" i="13" l="1"/>
  <c r="V4" i="13"/>
  <c r="W24" i="13"/>
  <c r="W8" i="13"/>
  <c r="W22" i="13"/>
  <c r="W47" i="13" s="1"/>
  <c r="W65" i="13" s="1"/>
  <c r="W69" i="13" s="1"/>
  <c r="W75" i="13" s="1"/>
  <c r="V24" i="13"/>
  <c r="V8" i="13"/>
  <c r="V22" i="13"/>
  <c r="R74" i="9"/>
  <c r="R54" i="9" l="1"/>
  <c r="R42" i="9" l="1"/>
  <c r="R36" i="9"/>
  <c r="V36" i="13" s="1"/>
  <c r="V47" i="13" s="1"/>
  <c r="V65" i="13" s="1"/>
  <c r="V69" i="13" s="1"/>
  <c r="V75" i="13" l="1"/>
  <c r="R4" i="9" l="1"/>
  <c r="R22" i="9" s="1"/>
  <c r="R47" i="9" s="1"/>
  <c r="R65" i="9" s="1"/>
  <c r="P45" i="8"/>
  <c r="P46" i="8" s="1"/>
  <c r="P44" i="8"/>
  <c r="P38" i="8"/>
  <c r="P30" i="8"/>
  <c r="P29" i="8"/>
  <c r="P19" i="8"/>
  <c r="P18" i="8"/>
  <c r="P11" i="8"/>
  <c r="R5" i="10" l="1"/>
  <c r="R69" i="9"/>
  <c r="R46" i="11"/>
  <c r="R47" i="11"/>
  <c r="R48" i="11"/>
  <c r="R49" i="11"/>
  <c r="R44" i="11"/>
  <c r="R43" i="11" s="1"/>
  <c r="R38" i="11"/>
  <c r="R39" i="11"/>
  <c r="R35" i="11"/>
  <c r="R24" i="11"/>
  <c r="R19" i="11"/>
  <c r="R18" i="11"/>
  <c r="R16" i="11"/>
  <c r="R15" i="11"/>
  <c r="R14" i="11"/>
  <c r="R13" i="11"/>
  <c r="R12" i="11"/>
  <c r="R5" i="11"/>
  <c r="S12" i="11" l="1"/>
  <c r="R75" i="9"/>
  <c r="V5" i="14"/>
  <c r="V23" i="14" s="1"/>
  <c r="R23" i="10"/>
  <c r="S35" i="11" s="1"/>
  <c r="W12" i="15"/>
  <c r="W16" i="15"/>
  <c r="R8" i="11"/>
  <c r="R7" i="11" s="1"/>
  <c r="W5" i="15"/>
  <c r="W8" i="15" s="1"/>
  <c r="R37" i="11"/>
  <c r="R41" i="11" s="1"/>
  <c r="R11" i="11"/>
  <c r="R31" i="11"/>
  <c r="T55" i="13"/>
  <c r="T53" i="13"/>
  <c r="T52" i="13"/>
  <c r="T51" i="13"/>
  <c r="T50" i="13"/>
  <c r="T46" i="13"/>
  <c r="T45" i="13"/>
  <c r="T44" i="13"/>
  <c r="T43" i="13"/>
  <c r="T41" i="13"/>
  <c r="T40" i="13"/>
  <c r="T39" i="13"/>
  <c r="T38" i="13"/>
  <c r="T37" i="13"/>
  <c r="T36" i="13" s="1"/>
  <c r="T35" i="13"/>
  <c r="T34" i="13"/>
  <c r="T33" i="13"/>
  <c r="T32" i="13"/>
  <c r="T31" i="13"/>
  <c r="T30" i="13"/>
  <c r="T29" i="13"/>
  <c r="T28" i="13"/>
  <c r="T27" i="13"/>
  <c r="T26" i="13"/>
  <c r="T25" i="13"/>
  <c r="T21" i="13"/>
  <c r="T20" i="13"/>
  <c r="T19" i="13"/>
  <c r="T18" i="13"/>
  <c r="T17" i="13"/>
  <c r="T16" i="13"/>
  <c r="T15" i="13"/>
  <c r="T13" i="13"/>
  <c r="T12" i="13"/>
  <c r="T11" i="13"/>
  <c r="T10" i="13"/>
  <c r="T9" i="13"/>
  <c r="T7" i="13"/>
  <c r="U9" i="15" s="1"/>
  <c r="U24" i="15" s="1"/>
  <c r="T6" i="13"/>
  <c r="S55" i="13"/>
  <c r="S53" i="13"/>
  <c r="S52" i="13"/>
  <c r="S51" i="13"/>
  <c r="S50" i="13"/>
  <c r="S46" i="13"/>
  <c r="S45" i="13"/>
  <c r="S44" i="13"/>
  <c r="S43" i="13"/>
  <c r="S41" i="13"/>
  <c r="S40" i="13"/>
  <c r="S39" i="13"/>
  <c r="S38" i="13"/>
  <c r="S36" i="13" s="1"/>
  <c r="P63" i="13"/>
  <c r="P62" i="13"/>
  <c r="P61" i="13"/>
  <c r="P60" i="13"/>
  <c r="P59" i="13"/>
  <c r="P58" i="13"/>
  <c r="P57" i="13"/>
  <c r="P56" i="13"/>
  <c r="P55" i="13"/>
  <c r="P53" i="13"/>
  <c r="P52" i="13"/>
  <c r="P51" i="13"/>
  <c r="P50" i="13"/>
  <c r="P46" i="13"/>
  <c r="P45" i="13"/>
  <c r="P44" i="13"/>
  <c r="P43" i="13"/>
  <c r="P41" i="13"/>
  <c r="P40" i="13"/>
  <c r="P39" i="13"/>
  <c r="P38" i="13"/>
  <c r="P37" i="13"/>
  <c r="P35" i="13"/>
  <c r="P34" i="13"/>
  <c r="P33" i="13"/>
  <c r="P32" i="13"/>
  <c r="P31" i="13"/>
  <c r="P30" i="13"/>
  <c r="P29" i="13"/>
  <c r="P28" i="13"/>
  <c r="P27" i="13"/>
  <c r="P26" i="13"/>
  <c r="P25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7" i="13"/>
  <c r="P6" i="13"/>
  <c r="P5" i="13"/>
  <c r="N63" i="13"/>
  <c r="N62" i="13"/>
  <c r="N61" i="13"/>
  <c r="N60" i="13"/>
  <c r="N59" i="13"/>
  <c r="N58" i="13"/>
  <c r="N57" i="13"/>
  <c r="N56" i="13"/>
  <c r="N55" i="13"/>
  <c r="N53" i="13"/>
  <c r="N52" i="13"/>
  <c r="N51" i="13"/>
  <c r="N50" i="13"/>
  <c r="N46" i="13"/>
  <c r="N45" i="13"/>
  <c r="N44" i="13"/>
  <c r="N43" i="13"/>
  <c r="N41" i="13"/>
  <c r="N40" i="13"/>
  <c r="N39" i="13"/>
  <c r="N38" i="13"/>
  <c r="N37" i="13"/>
  <c r="N35" i="13"/>
  <c r="N34" i="13"/>
  <c r="N33" i="13"/>
  <c r="N32" i="13"/>
  <c r="N31" i="13"/>
  <c r="N30" i="13"/>
  <c r="N29" i="13"/>
  <c r="N28" i="13"/>
  <c r="N27" i="13"/>
  <c r="N26" i="13"/>
  <c r="N25" i="13"/>
  <c r="N24" i="13" s="1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7" i="13"/>
  <c r="N6" i="13"/>
  <c r="N5" i="13"/>
  <c r="N4" i="13" s="1"/>
  <c r="M63" i="13"/>
  <c r="M62" i="13"/>
  <c r="M61" i="13"/>
  <c r="M60" i="13"/>
  <c r="M59" i="13"/>
  <c r="M58" i="13"/>
  <c r="M57" i="13"/>
  <c r="M56" i="13"/>
  <c r="M55" i="13"/>
  <c r="M53" i="13"/>
  <c r="M52" i="13"/>
  <c r="M51" i="13"/>
  <c r="M50" i="13"/>
  <c r="M46" i="13"/>
  <c r="M45" i="13"/>
  <c r="M44" i="13"/>
  <c r="M43" i="13"/>
  <c r="M41" i="13"/>
  <c r="M40" i="13"/>
  <c r="M39" i="13"/>
  <c r="M38" i="13"/>
  <c r="M37" i="13"/>
  <c r="M35" i="13"/>
  <c r="M34" i="13"/>
  <c r="M33" i="13"/>
  <c r="M32" i="13"/>
  <c r="M31" i="13"/>
  <c r="M30" i="13"/>
  <c r="M29" i="13"/>
  <c r="M28" i="13"/>
  <c r="M27" i="13"/>
  <c r="M26" i="13"/>
  <c r="M25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7" i="13"/>
  <c r="M6" i="13"/>
  <c r="M5" i="13"/>
  <c r="L63" i="13"/>
  <c r="L62" i="13"/>
  <c r="L61" i="13"/>
  <c r="L60" i="13"/>
  <c r="L59" i="13"/>
  <c r="L58" i="13"/>
  <c r="L57" i="13"/>
  <c r="L56" i="13"/>
  <c r="L55" i="13"/>
  <c r="L53" i="13"/>
  <c r="L52" i="13"/>
  <c r="L51" i="13"/>
  <c r="L50" i="13"/>
  <c r="L46" i="13"/>
  <c r="L45" i="13"/>
  <c r="L44" i="13"/>
  <c r="L43" i="13"/>
  <c r="L41" i="13"/>
  <c r="L40" i="13"/>
  <c r="L39" i="13"/>
  <c r="L38" i="13"/>
  <c r="L37" i="13"/>
  <c r="L35" i="13"/>
  <c r="L34" i="13"/>
  <c r="L33" i="13"/>
  <c r="L32" i="13"/>
  <c r="L31" i="13"/>
  <c r="L30" i="13"/>
  <c r="L29" i="13"/>
  <c r="L28" i="13"/>
  <c r="L27" i="13"/>
  <c r="L26" i="13"/>
  <c r="L25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7" i="13"/>
  <c r="L6" i="13"/>
  <c r="L5" i="13"/>
  <c r="J63" i="13"/>
  <c r="J62" i="13"/>
  <c r="J61" i="13"/>
  <c r="J60" i="13"/>
  <c r="J59" i="13"/>
  <c r="J58" i="13"/>
  <c r="J57" i="13"/>
  <c r="J56" i="13"/>
  <c r="J55" i="13"/>
  <c r="J53" i="13"/>
  <c r="J52" i="13"/>
  <c r="J51" i="13"/>
  <c r="J50" i="13"/>
  <c r="J46" i="13"/>
  <c r="J45" i="13"/>
  <c r="J44" i="13"/>
  <c r="J43" i="13"/>
  <c r="J41" i="13"/>
  <c r="J40" i="13"/>
  <c r="J39" i="13"/>
  <c r="J38" i="13"/>
  <c r="J37" i="13"/>
  <c r="J35" i="13"/>
  <c r="J34" i="13"/>
  <c r="J33" i="13"/>
  <c r="J32" i="13"/>
  <c r="J31" i="13"/>
  <c r="J30" i="13"/>
  <c r="J29" i="13"/>
  <c r="J28" i="13"/>
  <c r="J27" i="13"/>
  <c r="J26" i="13"/>
  <c r="J25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7" i="13"/>
  <c r="J6" i="13"/>
  <c r="J5" i="13"/>
  <c r="I63" i="13"/>
  <c r="I62" i="13"/>
  <c r="I61" i="13"/>
  <c r="I60" i="13"/>
  <c r="I59" i="13"/>
  <c r="I58" i="13"/>
  <c r="I57" i="13"/>
  <c r="I56" i="13"/>
  <c r="I55" i="13"/>
  <c r="I53" i="13"/>
  <c r="I52" i="13"/>
  <c r="I51" i="13"/>
  <c r="I50" i="13"/>
  <c r="I46" i="13"/>
  <c r="I45" i="13"/>
  <c r="I44" i="13"/>
  <c r="I43" i="13"/>
  <c r="I41" i="13"/>
  <c r="I40" i="13"/>
  <c r="I39" i="13"/>
  <c r="I38" i="13"/>
  <c r="I37" i="13"/>
  <c r="I35" i="13"/>
  <c r="I34" i="13"/>
  <c r="I33" i="13"/>
  <c r="I32" i="13"/>
  <c r="I31" i="13"/>
  <c r="I30" i="13"/>
  <c r="I29" i="13"/>
  <c r="I28" i="13"/>
  <c r="I27" i="13"/>
  <c r="I26" i="13"/>
  <c r="I25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7" i="13"/>
  <c r="I6" i="13"/>
  <c r="I5" i="13"/>
  <c r="H63" i="13"/>
  <c r="H62" i="13"/>
  <c r="H61" i="13"/>
  <c r="H60" i="13"/>
  <c r="H59" i="13"/>
  <c r="H58" i="13"/>
  <c r="H57" i="13"/>
  <c r="H56" i="13"/>
  <c r="H55" i="13"/>
  <c r="H53" i="13"/>
  <c r="H52" i="13"/>
  <c r="H51" i="13"/>
  <c r="H50" i="13"/>
  <c r="H46" i="13"/>
  <c r="H45" i="13"/>
  <c r="H44" i="13"/>
  <c r="H43" i="13"/>
  <c r="H41" i="13"/>
  <c r="H40" i="13"/>
  <c r="H39" i="13"/>
  <c r="H38" i="13"/>
  <c r="H37" i="13"/>
  <c r="H35" i="13"/>
  <c r="H34" i="13"/>
  <c r="H33" i="13"/>
  <c r="H32" i="13"/>
  <c r="H31" i="13"/>
  <c r="H30" i="13"/>
  <c r="H29" i="13"/>
  <c r="H28" i="13"/>
  <c r="H27" i="13"/>
  <c r="H26" i="13"/>
  <c r="H25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7" i="13"/>
  <c r="H6" i="13"/>
  <c r="H5" i="13"/>
  <c r="F63" i="13"/>
  <c r="F62" i="13"/>
  <c r="F61" i="13"/>
  <c r="F60" i="13"/>
  <c r="F59" i="13"/>
  <c r="F58" i="13"/>
  <c r="F57" i="13"/>
  <c r="F56" i="13"/>
  <c r="F55" i="13"/>
  <c r="F53" i="13"/>
  <c r="F52" i="13"/>
  <c r="F51" i="13"/>
  <c r="F50" i="13"/>
  <c r="F46" i="13"/>
  <c r="F45" i="13"/>
  <c r="F44" i="13"/>
  <c r="F43" i="13"/>
  <c r="F41" i="13"/>
  <c r="F40" i="13"/>
  <c r="F39" i="13"/>
  <c r="F38" i="13"/>
  <c r="F37" i="13"/>
  <c r="F35" i="13"/>
  <c r="F34" i="13"/>
  <c r="F33" i="13"/>
  <c r="F32" i="13"/>
  <c r="F31" i="13"/>
  <c r="F30" i="13"/>
  <c r="F29" i="13"/>
  <c r="F28" i="13"/>
  <c r="F27" i="13"/>
  <c r="F26" i="13"/>
  <c r="F25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7" i="13"/>
  <c r="F6" i="13"/>
  <c r="F5" i="13"/>
  <c r="E63" i="13"/>
  <c r="E62" i="13"/>
  <c r="E61" i="13"/>
  <c r="E60" i="13"/>
  <c r="E59" i="13"/>
  <c r="E58" i="13"/>
  <c r="E57" i="13"/>
  <c r="E56" i="13"/>
  <c r="E55" i="13"/>
  <c r="E53" i="13"/>
  <c r="E52" i="13"/>
  <c r="E51" i="13"/>
  <c r="E50" i="13"/>
  <c r="E46" i="13"/>
  <c r="E45" i="13"/>
  <c r="E44" i="13"/>
  <c r="E43" i="13"/>
  <c r="E41" i="13"/>
  <c r="E40" i="13"/>
  <c r="E38" i="13"/>
  <c r="E37" i="13"/>
  <c r="E35" i="13"/>
  <c r="E34" i="13"/>
  <c r="E33" i="13"/>
  <c r="E32" i="13"/>
  <c r="E31" i="13"/>
  <c r="E30" i="13"/>
  <c r="E29" i="13"/>
  <c r="E28" i="13"/>
  <c r="E27" i="13"/>
  <c r="E26" i="13"/>
  <c r="E25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7" i="13"/>
  <c r="E6" i="13"/>
  <c r="E5" i="13"/>
  <c r="D63" i="13"/>
  <c r="D62" i="13"/>
  <c r="D61" i="13"/>
  <c r="D60" i="13"/>
  <c r="D59" i="13"/>
  <c r="D58" i="13"/>
  <c r="D57" i="13"/>
  <c r="D56" i="13"/>
  <c r="D55" i="13"/>
  <c r="D53" i="13"/>
  <c r="D52" i="13"/>
  <c r="D51" i="13"/>
  <c r="D50" i="13"/>
  <c r="D46" i="13"/>
  <c r="D45" i="13"/>
  <c r="D44" i="13"/>
  <c r="D43" i="13"/>
  <c r="D41" i="13"/>
  <c r="D40" i="13"/>
  <c r="D39" i="13"/>
  <c r="D38" i="13"/>
  <c r="D37" i="13"/>
  <c r="D35" i="13"/>
  <c r="D34" i="13"/>
  <c r="D33" i="13"/>
  <c r="D32" i="13"/>
  <c r="D31" i="13"/>
  <c r="D30" i="13"/>
  <c r="D29" i="13"/>
  <c r="D28" i="13"/>
  <c r="D27" i="13"/>
  <c r="D26" i="13"/>
  <c r="D25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7" i="13"/>
  <c r="D6" i="13"/>
  <c r="D5" i="13"/>
  <c r="C63" i="13"/>
  <c r="C62" i="13"/>
  <c r="C61" i="13"/>
  <c r="C60" i="13"/>
  <c r="C59" i="13"/>
  <c r="C58" i="13"/>
  <c r="C57" i="13"/>
  <c r="C56" i="13"/>
  <c r="C55" i="13"/>
  <c r="C53" i="13"/>
  <c r="C52" i="13"/>
  <c r="C51" i="13"/>
  <c r="C50" i="13"/>
  <c r="C46" i="13"/>
  <c r="C45" i="13"/>
  <c r="C44" i="13"/>
  <c r="C43" i="13"/>
  <c r="C41" i="13"/>
  <c r="C40" i="13"/>
  <c r="C39" i="13"/>
  <c r="C38" i="13"/>
  <c r="C37" i="13"/>
  <c r="C35" i="13"/>
  <c r="C34" i="13"/>
  <c r="C33" i="13"/>
  <c r="C32" i="13"/>
  <c r="C31" i="13"/>
  <c r="C30" i="13"/>
  <c r="C29" i="13"/>
  <c r="C28" i="13"/>
  <c r="C27" i="13"/>
  <c r="C26" i="13"/>
  <c r="C25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7" i="13"/>
  <c r="C6" i="13"/>
  <c r="C5" i="13"/>
  <c r="C4" i="13" s="1"/>
  <c r="B63" i="13"/>
  <c r="B62" i="13"/>
  <c r="B61" i="13"/>
  <c r="B60" i="13"/>
  <c r="B59" i="13"/>
  <c r="B58" i="13"/>
  <c r="B57" i="13"/>
  <c r="B56" i="13"/>
  <c r="B55" i="13"/>
  <c r="B53" i="13"/>
  <c r="B52" i="13"/>
  <c r="B51" i="13"/>
  <c r="B50" i="13"/>
  <c r="B46" i="13"/>
  <c r="B45" i="13"/>
  <c r="B44" i="13"/>
  <c r="B43" i="13"/>
  <c r="B41" i="13"/>
  <c r="B40" i="13"/>
  <c r="B39" i="13"/>
  <c r="B38" i="13"/>
  <c r="B37" i="13"/>
  <c r="B35" i="13"/>
  <c r="B34" i="13"/>
  <c r="B33" i="13"/>
  <c r="B32" i="13"/>
  <c r="B31" i="13"/>
  <c r="B30" i="13"/>
  <c r="B29" i="13"/>
  <c r="B28" i="13"/>
  <c r="B27" i="13"/>
  <c r="B26" i="13"/>
  <c r="B25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7" i="13"/>
  <c r="B6" i="13"/>
  <c r="B5" i="13"/>
  <c r="T45" i="15"/>
  <c r="P45" i="15"/>
  <c r="L45" i="15"/>
  <c r="H45" i="15"/>
  <c r="S25" i="15"/>
  <c r="S21" i="15"/>
  <c r="S20" i="15"/>
  <c r="S19" i="15"/>
  <c r="S18" i="15"/>
  <c r="S17" i="15"/>
  <c r="S9" i="15"/>
  <c r="O25" i="15"/>
  <c r="O21" i="15"/>
  <c r="O20" i="15"/>
  <c r="O19" i="15"/>
  <c r="O18" i="15"/>
  <c r="O17" i="15"/>
  <c r="O9" i="15"/>
  <c r="O24" i="15" s="1"/>
  <c r="K25" i="15"/>
  <c r="K21" i="15"/>
  <c r="K20" i="15"/>
  <c r="K19" i="15"/>
  <c r="K18" i="15"/>
  <c r="K17" i="15"/>
  <c r="K9" i="15"/>
  <c r="K24" i="15" s="1"/>
  <c r="R25" i="15"/>
  <c r="R21" i="15"/>
  <c r="R20" i="15"/>
  <c r="R19" i="15"/>
  <c r="R18" i="15"/>
  <c r="R17" i="15"/>
  <c r="R9" i="15"/>
  <c r="R24" i="15" s="1"/>
  <c r="N21" i="15"/>
  <c r="N20" i="15"/>
  <c r="N19" i="15"/>
  <c r="N18" i="15"/>
  <c r="N17" i="15"/>
  <c r="N9" i="15"/>
  <c r="J25" i="15"/>
  <c r="J20" i="15"/>
  <c r="J19" i="15"/>
  <c r="J18" i="15"/>
  <c r="J17" i="15"/>
  <c r="J9" i="15"/>
  <c r="J24" i="15" s="1"/>
  <c r="G17" i="15"/>
  <c r="G18" i="15"/>
  <c r="G19" i="15"/>
  <c r="G20" i="15"/>
  <c r="G9" i="15"/>
  <c r="G24" i="15" s="1"/>
  <c r="F25" i="15"/>
  <c r="H25" i="15" s="1"/>
  <c r="F20" i="15"/>
  <c r="F19" i="15"/>
  <c r="F18" i="15"/>
  <c r="F17" i="15"/>
  <c r="F9" i="15"/>
  <c r="U49" i="15"/>
  <c r="S49" i="15"/>
  <c r="T49" i="15" s="1"/>
  <c r="R49" i="15"/>
  <c r="Q49" i="15"/>
  <c r="O49" i="15"/>
  <c r="P49" i="15" s="1"/>
  <c r="N49" i="15"/>
  <c r="M49" i="15"/>
  <c r="K49" i="15"/>
  <c r="L49" i="15" s="1"/>
  <c r="J49" i="15"/>
  <c r="I49" i="15"/>
  <c r="G49" i="15"/>
  <c r="H49" i="15" s="1"/>
  <c r="D49" i="15"/>
  <c r="C49" i="15"/>
  <c r="U48" i="15"/>
  <c r="S48" i="15"/>
  <c r="T48" i="15" s="1"/>
  <c r="R48" i="15"/>
  <c r="Q48" i="15"/>
  <c r="O48" i="15"/>
  <c r="P48" i="15" s="1"/>
  <c r="N48" i="15"/>
  <c r="M48" i="15"/>
  <c r="K48" i="15"/>
  <c r="L48" i="15" s="1"/>
  <c r="J48" i="15"/>
  <c r="I48" i="15"/>
  <c r="G48" i="15"/>
  <c r="H48" i="15" s="1"/>
  <c r="D48" i="15"/>
  <c r="U47" i="15"/>
  <c r="S47" i="15"/>
  <c r="T47" i="15" s="1"/>
  <c r="R47" i="15"/>
  <c r="Q47" i="15"/>
  <c r="O47" i="15"/>
  <c r="P47" i="15" s="1"/>
  <c r="N47" i="15"/>
  <c r="M47" i="15"/>
  <c r="K47" i="15"/>
  <c r="L47" i="15" s="1"/>
  <c r="J47" i="15"/>
  <c r="I47" i="15"/>
  <c r="G47" i="15"/>
  <c r="H47" i="15" s="1"/>
  <c r="D47" i="15"/>
  <c r="U46" i="15"/>
  <c r="S46" i="15"/>
  <c r="T46" i="15" s="1"/>
  <c r="R46" i="15"/>
  <c r="Q46" i="15"/>
  <c r="O46" i="15"/>
  <c r="P46" i="15" s="1"/>
  <c r="N46" i="15"/>
  <c r="M46" i="15"/>
  <c r="K46" i="15"/>
  <c r="L46" i="15" s="1"/>
  <c r="J46" i="15"/>
  <c r="I46" i="15"/>
  <c r="G46" i="15"/>
  <c r="H46" i="15" s="1"/>
  <c r="D46" i="15"/>
  <c r="C46" i="15"/>
  <c r="U44" i="15"/>
  <c r="S44" i="15"/>
  <c r="T44" i="15" s="1"/>
  <c r="R44" i="15"/>
  <c r="Q44" i="15"/>
  <c r="O44" i="15"/>
  <c r="P44" i="15" s="1"/>
  <c r="N44" i="15"/>
  <c r="M44" i="15"/>
  <c r="K44" i="15"/>
  <c r="L44" i="15" s="1"/>
  <c r="J44" i="15"/>
  <c r="I44" i="15"/>
  <c r="G44" i="15"/>
  <c r="H44" i="15" s="1"/>
  <c r="D44" i="15"/>
  <c r="C44" i="15"/>
  <c r="U39" i="15"/>
  <c r="Q39" i="15"/>
  <c r="M39" i="15"/>
  <c r="I39" i="15"/>
  <c r="E39" i="15"/>
  <c r="D39" i="15"/>
  <c r="C39" i="15"/>
  <c r="U38" i="15"/>
  <c r="Q38" i="15"/>
  <c r="M38" i="15"/>
  <c r="I38" i="15"/>
  <c r="E38" i="15"/>
  <c r="D38" i="15"/>
  <c r="C38" i="15"/>
  <c r="U35" i="15"/>
  <c r="Q35" i="15"/>
  <c r="M35" i="15"/>
  <c r="I35" i="15"/>
  <c r="E35" i="15"/>
  <c r="D35" i="15"/>
  <c r="C35" i="15"/>
  <c r="Q24" i="15"/>
  <c r="M24" i="15"/>
  <c r="I24" i="15"/>
  <c r="E24" i="15"/>
  <c r="D24" i="15"/>
  <c r="C24" i="15"/>
  <c r="U16" i="15"/>
  <c r="Q16" i="15"/>
  <c r="M16" i="15"/>
  <c r="I16" i="15"/>
  <c r="E16" i="15"/>
  <c r="D16" i="15"/>
  <c r="C16" i="15"/>
  <c r="U15" i="15"/>
  <c r="Q15" i="15"/>
  <c r="M15" i="15"/>
  <c r="I15" i="15"/>
  <c r="E15" i="15"/>
  <c r="D15" i="15"/>
  <c r="C15" i="15"/>
  <c r="U14" i="15"/>
  <c r="Q14" i="15"/>
  <c r="M14" i="15"/>
  <c r="I14" i="15"/>
  <c r="E14" i="15"/>
  <c r="D14" i="15"/>
  <c r="C14" i="15"/>
  <c r="U13" i="15"/>
  <c r="Q13" i="15"/>
  <c r="M13" i="15"/>
  <c r="I13" i="15"/>
  <c r="E13" i="15"/>
  <c r="D13" i="15"/>
  <c r="C13" i="15"/>
  <c r="U12" i="15"/>
  <c r="U31" i="15" s="1"/>
  <c r="Q12" i="15"/>
  <c r="Q31" i="15" s="1"/>
  <c r="M12" i="15"/>
  <c r="M31" i="15" s="1"/>
  <c r="I12" i="15"/>
  <c r="E12" i="15"/>
  <c r="E31" i="15" s="1"/>
  <c r="D12" i="15"/>
  <c r="D31" i="15" s="1"/>
  <c r="C12" i="15"/>
  <c r="C31" i="15" s="1"/>
  <c r="U5" i="15"/>
  <c r="U8" i="15" s="1"/>
  <c r="Q5" i="15"/>
  <c r="Q8" i="15" s="1"/>
  <c r="Q7" i="15" s="1"/>
  <c r="M5" i="15"/>
  <c r="M8" i="15" s="1"/>
  <c r="M7" i="15" s="1"/>
  <c r="I5" i="15"/>
  <c r="I8" i="15" s="1"/>
  <c r="I7" i="15" s="1"/>
  <c r="E5" i="15"/>
  <c r="E8" i="15" s="1"/>
  <c r="E7" i="15" s="1"/>
  <c r="D5" i="15"/>
  <c r="D8" i="15" s="1"/>
  <c r="D7" i="15" s="1"/>
  <c r="C5" i="15"/>
  <c r="C8" i="15" s="1"/>
  <c r="C7" i="15" s="1"/>
  <c r="M48" i="11"/>
  <c r="N48" i="11"/>
  <c r="O48" i="11"/>
  <c r="P48" i="11"/>
  <c r="Q48" i="11"/>
  <c r="S41" i="11" l="1"/>
  <c r="W35" i="15"/>
  <c r="S31" i="11"/>
  <c r="S11" i="11"/>
  <c r="T4" i="13"/>
  <c r="J36" i="13"/>
  <c r="U7" i="15"/>
  <c r="C24" i="13"/>
  <c r="S24" i="15"/>
  <c r="T9" i="15"/>
  <c r="H24" i="13"/>
  <c r="N36" i="13"/>
  <c r="D8" i="13"/>
  <c r="I24" i="13"/>
  <c r="P36" i="13"/>
  <c r="J24" i="13"/>
  <c r="L24" i="13"/>
  <c r="B4" i="13"/>
  <c r="B24" i="13"/>
  <c r="M4" i="13"/>
  <c r="M24" i="13"/>
  <c r="D24" i="13"/>
  <c r="L36" i="13"/>
  <c r="P24" i="13"/>
  <c r="E24" i="13"/>
  <c r="F24" i="13"/>
  <c r="O17" i="13"/>
  <c r="O28" i="13"/>
  <c r="O37" i="13"/>
  <c r="M36" i="13"/>
  <c r="O46" i="13"/>
  <c r="O58" i="13"/>
  <c r="R27" i="11"/>
  <c r="W9" i="15"/>
  <c r="X9" i="15" s="1"/>
  <c r="H18" i="15"/>
  <c r="L17" i="15"/>
  <c r="L20" i="15"/>
  <c r="L21" i="15"/>
  <c r="L33" i="15" s="1"/>
  <c r="T18" i="15"/>
  <c r="P21" i="15"/>
  <c r="T25" i="15"/>
  <c r="P25" i="15"/>
  <c r="L25" i="15"/>
  <c r="T24" i="15"/>
  <c r="H20" i="15"/>
  <c r="P24" i="15"/>
  <c r="T17" i="15"/>
  <c r="H19" i="15"/>
  <c r="L24" i="15"/>
  <c r="P17" i="15"/>
  <c r="P18" i="15"/>
  <c r="T19" i="15"/>
  <c r="H17" i="15"/>
  <c r="L18" i="15"/>
  <c r="P19" i="15"/>
  <c r="T20" i="15"/>
  <c r="L19" i="15"/>
  <c r="P20" i="15"/>
  <c r="T21" i="15"/>
  <c r="H9" i="15"/>
  <c r="L9" i="15"/>
  <c r="P9" i="15"/>
  <c r="H4" i="13"/>
  <c r="J4" i="13"/>
  <c r="H8" i="13"/>
  <c r="H22" i="13" s="1"/>
  <c r="H47" i="13" s="1"/>
  <c r="L4" i="13"/>
  <c r="T8" i="13"/>
  <c r="T22" i="13" s="1"/>
  <c r="T47" i="13" s="1"/>
  <c r="I8" i="13"/>
  <c r="D4" i="13"/>
  <c r="J8" i="13"/>
  <c r="B8" i="13"/>
  <c r="L8" i="13"/>
  <c r="P4" i="13"/>
  <c r="E4" i="13"/>
  <c r="C8" i="13"/>
  <c r="C22" i="13" s="1"/>
  <c r="C47" i="13" s="1"/>
  <c r="F4" i="13"/>
  <c r="O9" i="13"/>
  <c r="M8" i="13"/>
  <c r="S4" i="13"/>
  <c r="S22" i="13" s="1"/>
  <c r="S47" i="13" s="1"/>
  <c r="N8" i="13"/>
  <c r="N22" i="13" s="1"/>
  <c r="N47" i="13" s="1"/>
  <c r="T24" i="13"/>
  <c r="E8" i="13"/>
  <c r="I4" i="13"/>
  <c r="P8" i="13"/>
  <c r="F8" i="13"/>
  <c r="G12" i="13"/>
  <c r="G20" i="13"/>
  <c r="G31" i="13"/>
  <c r="G40" i="13"/>
  <c r="G52" i="13"/>
  <c r="G61" i="13"/>
  <c r="K9" i="13"/>
  <c r="K17" i="13"/>
  <c r="K28" i="13"/>
  <c r="K37" i="13"/>
  <c r="O5" i="13"/>
  <c r="O14" i="13"/>
  <c r="O25" i="13"/>
  <c r="O33" i="13"/>
  <c r="O43" i="13"/>
  <c r="O55" i="13"/>
  <c r="O63" i="13"/>
  <c r="K46" i="13"/>
  <c r="K58" i="13"/>
  <c r="O10" i="13"/>
  <c r="O18" i="13"/>
  <c r="R23" i="11"/>
  <c r="O29" i="13"/>
  <c r="O12" i="13"/>
  <c r="G11" i="13"/>
  <c r="G19" i="13"/>
  <c r="G30" i="13"/>
  <c r="G39" i="13"/>
  <c r="G51" i="13"/>
  <c r="G60" i="13"/>
  <c r="K7" i="13"/>
  <c r="K16" i="13"/>
  <c r="K27" i="13"/>
  <c r="K35" i="13"/>
  <c r="K45" i="13"/>
  <c r="K57" i="13"/>
  <c r="O13" i="13"/>
  <c r="O21" i="13"/>
  <c r="O32" i="13"/>
  <c r="O41" i="13"/>
  <c r="O53" i="13"/>
  <c r="O62" i="13"/>
  <c r="G13" i="13"/>
  <c r="G21" i="13"/>
  <c r="G32" i="13"/>
  <c r="G41" i="13"/>
  <c r="G53" i="13"/>
  <c r="G62" i="13"/>
  <c r="K10" i="13"/>
  <c r="K18" i="13"/>
  <c r="K29" i="13"/>
  <c r="K38" i="13"/>
  <c r="K50" i="13"/>
  <c r="K59" i="13"/>
  <c r="O6" i="13"/>
  <c r="O15" i="13"/>
  <c r="O26" i="13"/>
  <c r="O34" i="13"/>
  <c r="O44" i="13"/>
  <c r="O56" i="13"/>
  <c r="G14" i="13"/>
  <c r="G33" i="13"/>
  <c r="G43" i="13"/>
  <c r="G55" i="13"/>
  <c r="G63" i="13"/>
  <c r="K11" i="13"/>
  <c r="K19" i="13"/>
  <c r="K30" i="13"/>
  <c r="K39" i="13"/>
  <c r="K51" i="13"/>
  <c r="K60" i="13"/>
  <c r="O7" i="13"/>
  <c r="O16" i="13"/>
  <c r="O27" i="13"/>
  <c r="O35" i="13"/>
  <c r="O45" i="13"/>
  <c r="O57" i="13"/>
  <c r="G25" i="13"/>
  <c r="G6" i="13"/>
  <c r="G15" i="13"/>
  <c r="G26" i="13"/>
  <c r="G34" i="13"/>
  <c r="G44" i="13"/>
  <c r="G56" i="13"/>
  <c r="K12" i="13"/>
  <c r="K20" i="13"/>
  <c r="K31" i="13"/>
  <c r="K40" i="13"/>
  <c r="K52" i="13"/>
  <c r="K61" i="13"/>
  <c r="G7" i="13"/>
  <c r="G16" i="13"/>
  <c r="G27" i="13"/>
  <c r="G35" i="13"/>
  <c r="G45" i="13"/>
  <c r="G57" i="13"/>
  <c r="K13" i="13"/>
  <c r="K21" i="13"/>
  <c r="K32" i="13"/>
  <c r="K41" i="13"/>
  <c r="K53" i="13"/>
  <c r="K62" i="13"/>
  <c r="O38" i="13"/>
  <c r="O50" i="13"/>
  <c r="O59" i="13"/>
  <c r="G5" i="13"/>
  <c r="G9" i="13"/>
  <c r="G17" i="13"/>
  <c r="G28" i="13"/>
  <c r="G37" i="13"/>
  <c r="G46" i="13"/>
  <c r="G58" i="13"/>
  <c r="K5" i="13"/>
  <c r="K14" i="13"/>
  <c r="K25" i="13"/>
  <c r="K33" i="13"/>
  <c r="K43" i="13"/>
  <c r="K55" i="13"/>
  <c r="K63" i="13"/>
  <c r="O11" i="13"/>
  <c r="O19" i="13"/>
  <c r="O30" i="13"/>
  <c r="O39" i="13"/>
  <c r="O51" i="13"/>
  <c r="O60" i="13"/>
  <c r="G10" i="13"/>
  <c r="G18" i="13"/>
  <c r="G29" i="13"/>
  <c r="G38" i="13"/>
  <c r="G50" i="13"/>
  <c r="G59" i="13"/>
  <c r="K6" i="13"/>
  <c r="K15" i="13"/>
  <c r="K26" i="13"/>
  <c r="K34" i="13"/>
  <c r="K44" i="13"/>
  <c r="K56" i="13"/>
  <c r="O20" i="13"/>
  <c r="O31" i="13"/>
  <c r="O40" i="13"/>
  <c r="O52" i="13"/>
  <c r="O61" i="13"/>
  <c r="I43" i="15"/>
  <c r="U43" i="15"/>
  <c r="C43" i="15"/>
  <c r="Q43" i="15"/>
  <c r="G43" i="15"/>
  <c r="H43" i="15" s="1"/>
  <c r="R43" i="15"/>
  <c r="S43" i="15"/>
  <c r="T43" i="15" s="1"/>
  <c r="Q37" i="15"/>
  <c r="Q41" i="15" s="1"/>
  <c r="U37" i="15"/>
  <c r="U41" i="15" s="1"/>
  <c r="J43" i="15"/>
  <c r="C37" i="15"/>
  <c r="C41" i="15" s="1"/>
  <c r="K43" i="15"/>
  <c r="L43" i="15" s="1"/>
  <c r="D37" i="15"/>
  <c r="D41" i="15" s="1"/>
  <c r="N43" i="15"/>
  <c r="U11" i="15"/>
  <c r="M11" i="15"/>
  <c r="M27" i="15" s="1"/>
  <c r="I37" i="15"/>
  <c r="I41" i="15" s="1"/>
  <c r="M43" i="15"/>
  <c r="E37" i="15"/>
  <c r="E41" i="15" s="1"/>
  <c r="O43" i="15"/>
  <c r="P43" i="15" s="1"/>
  <c r="D43" i="15"/>
  <c r="C11" i="15"/>
  <c r="C27" i="15" s="1"/>
  <c r="I11" i="15"/>
  <c r="I23" i="15" s="1"/>
  <c r="I29" i="15" s="1"/>
  <c r="D11" i="15"/>
  <c r="D27" i="15" s="1"/>
  <c r="E11" i="15"/>
  <c r="E27" i="15" s="1"/>
  <c r="M37" i="15"/>
  <c r="M41" i="15" s="1"/>
  <c r="Q11" i="15"/>
  <c r="I31" i="15"/>
  <c r="H49" i="11"/>
  <c r="I49" i="11"/>
  <c r="J49" i="11"/>
  <c r="K49" i="11"/>
  <c r="L49" i="11"/>
  <c r="M49" i="11"/>
  <c r="N49" i="11"/>
  <c r="O49" i="11"/>
  <c r="P49" i="11"/>
  <c r="Q49" i="11"/>
  <c r="G49" i="11"/>
  <c r="D49" i="11"/>
  <c r="C49" i="11"/>
  <c r="L48" i="11"/>
  <c r="K48" i="11"/>
  <c r="J48" i="11"/>
  <c r="I48" i="11"/>
  <c r="H48" i="11"/>
  <c r="G48" i="11"/>
  <c r="D48" i="11"/>
  <c r="Q47" i="11"/>
  <c r="P47" i="11"/>
  <c r="O47" i="11"/>
  <c r="N47" i="11"/>
  <c r="M47" i="11"/>
  <c r="L47" i="11"/>
  <c r="K47" i="11"/>
  <c r="J47" i="11"/>
  <c r="I47" i="11"/>
  <c r="H47" i="11"/>
  <c r="G47" i="11"/>
  <c r="D47" i="11"/>
  <c r="Q46" i="11"/>
  <c r="P46" i="11"/>
  <c r="O46" i="11"/>
  <c r="N46" i="11"/>
  <c r="M46" i="11"/>
  <c r="L46" i="11"/>
  <c r="K46" i="11"/>
  <c r="J46" i="11"/>
  <c r="I46" i="11"/>
  <c r="H46" i="11"/>
  <c r="G46" i="11"/>
  <c r="D46" i="11"/>
  <c r="C46" i="11"/>
  <c r="Q44" i="11"/>
  <c r="P44" i="11"/>
  <c r="O44" i="11"/>
  <c r="N44" i="11"/>
  <c r="M44" i="11"/>
  <c r="L44" i="11"/>
  <c r="K44" i="11"/>
  <c r="J44" i="11"/>
  <c r="I44" i="11"/>
  <c r="H44" i="11"/>
  <c r="G44" i="11"/>
  <c r="D44" i="11"/>
  <c r="C44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D38" i="11"/>
  <c r="E38" i="11"/>
  <c r="F38" i="11"/>
  <c r="G38" i="11"/>
  <c r="G37" i="11" s="1"/>
  <c r="H38" i="11"/>
  <c r="I38" i="11"/>
  <c r="J38" i="15" s="1"/>
  <c r="J38" i="11"/>
  <c r="K38" i="11"/>
  <c r="L38" i="11"/>
  <c r="M38" i="11"/>
  <c r="N38" i="11"/>
  <c r="O38" i="11"/>
  <c r="P38" i="11"/>
  <c r="Q38" i="11"/>
  <c r="C38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F24" i="15" s="1"/>
  <c r="H24" i="15" s="1"/>
  <c r="E24" i="11"/>
  <c r="D24" i="11"/>
  <c r="C24" i="11"/>
  <c r="Q16" i="11"/>
  <c r="V16" i="15" s="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C15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C13" i="11"/>
  <c r="D12" i="11"/>
  <c r="D31" i="11" s="1"/>
  <c r="E12" i="11"/>
  <c r="E31" i="11" s="1"/>
  <c r="F12" i="11"/>
  <c r="G12" i="11"/>
  <c r="H12" i="11"/>
  <c r="H31" i="11" s="1"/>
  <c r="I12" i="11"/>
  <c r="J12" i="11"/>
  <c r="K12" i="11"/>
  <c r="K31" i="11" s="1"/>
  <c r="L12" i="11"/>
  <c r="M12" i="11"/>
  <c r="N12" i="11"/>
  <c r="N31" i="11" s="1"/>
  <c r="O12" i="11"/>
  <c r="P12" i="11"/>
  <c r="Q12" i="11"/>
  <c r="C12" i="11"/>
  <c r="C31" i="11" s="1"/>
  <c r="Q5" i="11"/>
  <c r="V5" i="15" s="1"/>
  <c r="P5" i="11"/>
  <c r="O5" i="11"/>
  <c r="N5" i="11"/>
  <c r="N8" i="11" s="1"/>
  <c r="N7" i="11" s="1"/>
  <c r="M5" i="11"/>
  <c r="L5" i="11"/>
  <c r="K5" i="11"/>
  <c r="K8" i="11" s="1"/>
  <c r="K7" i="11" s="1"/>
  <c r="J5" i="11"/>
  <c r="I5" i="11"/>
  <c r="H5" i="11"/>
  <c r="H8" i="11" s="1"/>
  <c r="H7" i="11" s="1"/>
  <c r="G5" i="11"/>
  <c r="F5" i="11"/>
  <c r="E5" i="11"/>
  <c r="E8" i="11" s="1"/>
  <c r="E7" i="11" s="1"/>
  <c r="D5" i="11"/>
  <c r="D8" i="11" s="1"/>
  <c r="D7" i="11" s="1"/>
  <c r="C5" i="11"/>
  <c r="C8" i="11" s="1"/>
  <c r="C7" i="11" s="1"/>
  <c r="S51" i="11" l="1"/>
  <c r="S27" i="11"/>
  <c r="S23" i="11"/>
  <c r="S29" i="11" s="1"/>
  <c r="W11" i="15"/>
  <c r="W31" i="15"/>
  <c r="W27" i="15"/>
  <c r="M22" i="13"/>
  <c r="M47" i="13" s="1"/>
  <c r="B22" i="13"/>
  <c r="B47" i="13" s="1"/>
  <c r="D22" i="13"/>
  <c r="D47" i="13" s="1"/>
  <c r="P22" i="13"/>
  <c r="P47" i="13" s="1"/>
  <c r="G24" i="13"/>
  <c r="O24" i="13"/>
  <c r="J22" i="13"/>
  <c r="J47" i="13" s="1"/>
  <c r="K24" i="13"/>
  <c r="G8" i="13"/>
  <c r="G22" i="13" s="1"/>
  <c r="G47" i="13" s="1"/>
  <c r="O4" i="13"/>
  <c r="O36" i="13"/>
  <c r="K36" i="13"/>
  <c r="Q31" i="11"/>
  <c r="V12" i="15"/>
  <c r="V31" i="15" s="1"/>
  <c r="R29" i="11"/>
  <c r="U27" i="15"/>
  <c r="U29" i="15"/>
  <c r="V8" i="15"/>
  <c r="X8" i="15" s="1"/>
  <c r="F38" i="15"/>
  <c r="S38" i="15"/>
  <c r="R38" i="15"/>
  <c r="S39" i="15"/>
  <c r="S37" i="15" s="1"/>
  <c r="C37" i="11"/>
  <c r="O38" i="15"/>
  <c r="C41" i="11"/>
  <c r="K38" i="15"/>
  <c r="L38" i="15" s="1"/>
  <c r="O39" i="15"/>
  <c r="F39" i="15"/>
  <c r="R35" i="15"/>
  <c r="D37" i="11"/>
  <c r="F35" i="15"/>
  <c r="G35" i="15"/>
  <c r="E37" i="11"/>
  <c r="E41" i="11" s="1"/>
  <c r="J35" i="15"/>
  <c r="G4" i="13"/>
  <c r="K4" i="13"/>
  <c r="O8" i="13"/>
  <c r="E22" i="13"/>
  <c r="E47" i="13" s="1"/>
  <c r="K8" i="13"/>
  <c r="K22" i="13" s="1"/>
  <c r="F22" i="13"/>
  <c r="F47" i="13" s="1"/>
  <c r="L22" i="13"/>
  <c r="L47" i="13" s="1"/>
  <c r="I22" i="13"/>
  <c r="I47" i="13" s="1"/>
  <c r="S12" i="15"/>
  <c r="S31" i="15" s="1"/>
  <c r="G13" i="15"/>
  <c r="R12" i="15"/>
  <c r="R31" i="15" s="1"/>
  <c r="J13" i="15"/>
  <c r="R15" i="15"/>
  <c r="F13" i="15"/>
  <c r="O15" i="15"/>
  <c r="F12" i="15"/>
  <c r="F31" i="15" s="1"/>
  <c r="Q8" i="11"/>
  <c r="Q7" i="11" s="1"/>
  <c r="V7" i="15" s="1"/>
  <c r="D43" i="11"/>
  <c r="N39" i="15"/>
  <c r="R39" i="15"/>
  <c r="R37" i="15" s="1"/>
  <c r="K35" i="15"/>
  <c r="N35" i="15"/>
  <c r="N38" i="15"/>
  <c r="O35" i="15"/>
  <c r="G39" i="15"/>
  <c r="G41" i="11"/>
  <c r="S35" i="15"/>
  <c r="J39" i="15"/>
  <c r="J37" i="15" s="1"/>
  <c r="F37" i="11"/>
  <c r="F41" i="11" s="1"/>
  <c r="G38" i="15"/>
  <c r="K39" i="15"/>
  <c r="N15" i="15"/>
  <c r="S13" i="15"/>
  <c r="K15" i="15"/>
  <c r="O13" i="15"/>
  <c r="G15" i="15"/>
  <c r="N13" i="15"/>
  <c r="F15" i="15"/>
  <c r="G12" i="15"/>
  <c r="G31" i="15" s="1"/>
  <c r="K13" i="15"/>
  <c r="S15" i="15"/>
  <c r="S14" i="15"/>
  <c r="K16" i="15"/>
  <c r="P31" i="11"/>
  <c r="F5" i="15"/>
  <c r="O31" i="11"/>
  <c r="G5" i="15"/>
  <c r="J31" i="11"/>
  <c r="J33" i="11" s="1"/>
  <c r="K12" i="15"/>
  <c r="I31" i="11"/>
  <c r="J12" i="15"/>
  <c r="J31" i="15" s="1"/>
  <c r="F14" i="15"/>
  <c r="N16" i="15"/>
  <c r="I8" i="11"/>
  <c r="J5" i="15"/>
  <c r="F8" i="11"/>
  <c r="G14" i="15"/>
  <c r="O16" i="15"/>
  <c r="J8" i="11"/>
  <c r="K5" i="15"/>
  <c r="G8" i="11"/>
  <c r="G31" i="11"/>
  <c r="J14" i="15"/>
  <c r="C11" i="11"/>
  <c r="R16" i="15"/>
  <c r="F31" i="11"/>
  <c r="L8" i="11"/>
  <c r="N5" i="15"/>
  <c r="K14" i="15"/>
  <c r="S16" i="15"/>
  <c r="M8" i="11"/>
  <c r="O5" i="15"/>
  <c r="E11" i="11"/>
  <c r="E27" i="11" s="1"/>
  <c r="N14" i="15"/>
  <c r="F11" i="11"/>
  <c r="F23" i="11" s="1"/>
  <c r="F16" i="15"/>
  <c r="O8" i="11"/>
  <c r="R8" i="15" s="1"/>
  <c r="R5" i="15"/>
  <c r="O14" i="15"/>
  <c r="G11" i="11"/>
  <c r="G16" i="15"/>
  <c r="P8" i="11"/>
  <c r="S5" i="15"/>
  <c r="M31" i="11"/>
  <c r="O12" i="15"/>
  <c r="H11" i="11"/>
  <c r="H23" i="11" s="1"/>
  <c r="H29" i="11" s="1"/>
  <c r="L31" i="11"/>
  <c r="N12" i="15"/>
  <c r="N31" i="15" s="1"/>
  <c r="R13" i="15"/>
  <c r="R14" i="15"/>
  <c r="J15" i="15"/>
  <c r="I11" i="11"/>
  <c r="I27" i="11" s="1"/>
  <c r="J16" i="15"/>
  <c r="M23" i="15"/>
  <c r="M29" i="15" s="1"/>
  <c r="D23" i="15"/>
  <c r="D29" i="15" s="1"/>
  <c r="E23" i="15"/>
  <c r="E29" i="15" s="1"/>
  <c r="I27" i="15"/>
  <c r="D51" i="15"/>
  <c r="C51" i="15"/>
  <c r="C23" i="15"/>
  <c r="C29" i="15" s="1"/>
  <c r="Q23" i="15"/>
  <c r="Q29" i="15" s="1"/>
  <c r="Q27" i="15"/>
  <c r="P37" i="11"/>
  <c r="P41" i="11" s="1"/>
  <c r="M43" i="11"/>
  <c r="L37" i="11"/>
  <c r="L41" i="11" s="1"/>
  <c r="I37" i="11"/>
  <c r="I41" i="11" s="1"/>
  <c r="J43" i="11"/>
  <c r="K37" i="11"/>
  <c r="K41" i="11" s="1"/>
  <c r="J37" i="11"/>
  <c r="J41" i="11" s="1"/>
  <c r="Q43" i="11"/>
  <c r="K43" i="11"/>
  <c r="G43" i="11"/>
  <c r="C43" i="11"/>
  <c r="H43" i="11"/>
  <c r="I43" i="11"/>
  <c r="N43" i="11"/>
  <c r="L43" i="11"/>
  <c r="H37" i="11"/>
  <c r="H41" i="11" s="1"/>
  <c r="N37" i="11"/>
  <c r="N41" i="11" s="1"/>
  <c r="M37" i="11"/>
  <c r="M41" i="11" s="1"/>
  <c r="D41" i="11"/>
  <c r="K11" i="11"/>
  <c r="K23" i="11" s="1"/>
  <c r="K29" i="11" s="1"/>
  <c r="Q11" i="11"/>
  <c r="J11" i="11"/>
  <c r="D11" i="11"/>
  <c r="L11" i="11"/>
  <c r="P11" i="11"/>
  <c r="M11" i="11"/>
  <c r="N11" i="11"/>
  <c r="O11" i="11"/>
  <c r="P43" i="11"/>
  <c r="O43" i="11"/>
  <c r="O37" i="11"/>
  <c r="O41" i="11" s="1"/>
  <c r="Q37" i="11"/>
  <c r="Q41" i="11" s="1"/>
  <c r="V33" i="15" l="1"/>
  <c r="X31" i="15"/>
  <c r="X33" i="15" s="1"/>
  <c r="F37" i="15"/>
  <c r="W29" i="15"/>
  <c r="R51" i="11"/>
  <c r="K47" i="13"/>
  <c r="T38" i="15"/>
  <c r="O22" i="13"/>
  <c r="O47" i="13" s="1"/>
  <c r="Q27" i="11"/>
  <c r="V11" i="15"/>
  <c r="P15" i="15"/>
  <c r="P39" i="15"/>
  <c r="T39" i="15"/>
  <c r="J41" i="15"/>
  <c r="O37" i="15"/>
  <c r="O41" i="15" s="1"/>
  <c r="H39" i="15"/>
  <c r="N37" i="15"/>
  <c r="P37" i="15" s="1"/>
  <c r="T35" i="15"/>
  <c r="F41" i="15"/>
  <c r="L39" i="15"/>
  <c r="P38" i="15"/>
  <c r="H35" i="15"/>
  <c r="H13" i="15"/>
  <c r="T15" i="15"/>
  <c r="T12" i="15"/>
  <c r="T31" i="15" s="1"/>
  <c r="L13" i="15"/>
  <c r="H15" i="15"/>
  <c r="G51" i="11"/>
  <c r="K37" i="15"/>
  <c r="L37" i="15" s="1"/>
  <c r="H38" i="15"/>
  <c r="G37" i="15"/>
  <c r="T37" i="15"/>
  <c r="L35" i="15"/>
  <c r="P35" i="15"/>
  <c r="O7" i="11"/>
  <c r="R7" i="15" s="1"/>
  <c r="L15" i="15"/>
  <c r="T13" i="15"/>
  <c r="P13" i="15"/>
  <c r="T14" i="15"/>
  <c r="H12" i="15"/>
  <c r="H31" i="15" s="1"/>
  <c r="P5" i="15"/>
  <c r="L16" i="15"/>
  <c r="H5" i="15"/>
  <c r="G27" i="11"/>
  <c r="F27" i="11"/>
  <c r="I23" i="11"/>
  <c r="T5" i="15"/>
  <c r="H51" i="11"/>
  <c r="F7" i="11"/>
  <c r="F7" i="15" s="1"/>
  <c r="F8" i="15"/>
  <c r="O23" i="11"/>
  <c r="R11" i="15"/>
  <c r="C27" i="11"/>
  <c r="C23" i="11"/>
  <c r="C29" i="11" s="1"/>
  <c r="C51" i="11"/>
  <c r="I7" i="11"/>
  <c r="J7" i="15" s="1"/>
  <c r="J8" i="15"/>
  <c r="J11" i="15"/>
  <c r="J23" i="15" s="1"/>
  <c r="O31" i="15"/>
  <c r="P12" i="15"/>
  <c r="P31" i="15" s="1"/>
  <c r="F11" i="15"/>
  <c r="F27" i="15" s="1"/>
  <c r="S11" i="15"/>
  <c r="G11" i="15"/>
  <c r="G27" i="15" s="1"/>
  <c r="L27" i="11"/>
  <c r="N11" i="15"/>
  <c r="P7" i="11"/>
  <c r="S8" i="15"/>
  <c r="T8" i="15" s="1"/>
  <c r="D23" i="11"/>
  <c r="D29" i="11" s="1"/>
  <c r="D51" i="11"/>
  <c r="H16" i="15"/>
  <c r="M7" i="11"/>
  <c r="O8" i="15"/>
  <c r="G7" i="11"/>
  <c r="G8" i="15"/>
  <c r="K31" i="15"/>
  <c r="L12" i="15"/>
  <c r="L31" i="15" s="1"/>
  <c r="J23" i="11"/>
  <c r="K11" i="15"/>
  <c r="T16" i="15"/>
  <c r="L5" i="15"/>
  <c r="E23" i="11"/>
  <c r="E29" i="11" s="1"/>
  <c r="H27" i="11"/>
  <c r="P14" i="15"/>
  <c r="L14" i="15"/>
  <c r="J7" i="11"/>
  <c r="K8" i="15"/>
  <c r="P16" i="15"/>
  <c r="G23" i="11"/>
  <c r="D27" i="11"/>
  <c r="I51" i="11"/>
  <c r="L7" i="11"/>
  <c r="N7" i="15" s="1"/>
  <c r="N8" i="15"/>
  <c r="H14" i="15"/>
  <c r="M23" i="11"/>
  <c r="O11" i="15"/>
  <c r="N51" i="11"/>
  <c r="P51" i="11"/>
  <c r="K51" i="11"/>
  <c r="O51" i="11"/>
  <c r="N23" i="11"/>
  <c r="N29" i="11" s="1"/>
  <c r="Q51" i="11"/>
  <c r="J51" i="11"/>
  <c r="J27" i="11"/>
  <c r="L51" i="11"/>
  <c r="M51" i="11"/>
  <c r="L23" i="11"/>
  <c r="K27" i="11"/>
  <c r="N27" i="11"/>
  <c r="M27" i="11"/>
  <c r="O27" i="11"/>
  <c r="Q23" i="11"/>
  <c r="P27" i="11"/>
  <c r="P23" i="11"/>
  <c r="V51" i="15" l="1"/>
  <c r="V27" i="15"/>
  <c r="W51" i="15"/>
  <c r="X51" i="15" s="1"/>
  <c r="Q29" i="11"/>
  <c r="V29" i="15"/>
  <c r="N41" i="15"/>
  <c r="P41" i="15"/>
  <c r="K41" i="15"/>
  <c r="L41" i="15" s="1"/>
  <c r="G41" i="15"/>
  <c r="H41" i="15" s="1"/>
  <c r="H37" i="15"/>
  <c r="O29" i="11"/>
  <c r="S7" i="15"/>
  <c r="T7" i="15" s="1"/>
  <c r="G7" i="15"/>
  <c r="H7" i="15" s="1"/>
  <c r="H8" i="15"/>
  <c r="J27" i="15"/>
  <c r="G29" i="11"/>
  <c r="M29" i="11"/>
  <c r="J29" i="11"/>
  <c r="I29" i="11"/>
  <c r="L29" i="11"/>
  <c r="P11" i="15"/>
  <c r="P27" i="15" s="1"/>
  <c r="J51" i="15"/>
  <c r="L11" i="15"/>
  <c r="L27" i="15" s="1"/>
  <c r="K27" i="15"/>
  <c r="K23" i="15"/>
  <c r="N23" i="15"/>
  <c r="N29" i="15" s="1"/>
  <c r="N27" i="15"/>
  <c r="N51" i="15"/>
  <c r="M51" i="15"/>
  <c r="G51" i="15"/>
  <c r="H51" i="15" s="1"/>
  <c r="H11" i="15"/>
  <c r="H27" i="15" s="1"/>
  <c r="R27" i="15"/>
  <c r="R29" i="15"/>
  <c r="P29" i="11"/>
  <c r="K51" i="15"/>
  <c r="L51" i="15" s="1"/>
  <c r="L8" i="15"/>
  <c r="T11" i="15"/>
  <c r="T27" i="15" s="1"/>
  <c r="S27" i="15"/>
  <c r="U51" i="15"/>
  <c r="J29" i="15"/>
  <c r="K7" i="15"/>
  <c r="L7" i="15" s="1"/>
  <c r="P8" i="15"/>
  <c r="I51" i="15"/>
  <c r="O7" i="15"/>
  <c r="P7" i="15" s="1"/>
  <c r="F29" i="11"/>
  <c r="G23" i="15"/>
  <c r="F23" i="15"/>
  <c r="F29" i="15" s="1"/>
  <c r="R51" i="15"/>
  <c r="O51" i="15"/>
  <c r="P51" i="15" s="1"/>
  <c r="Q51" i="15"/>
  <c r="O27" i="15"/>
  <c r="O29" i="15" l="1"/>
  <c r="P23" i="15"/>
  <c r="P29" i="15" s="1"/>
  <c r="S29" i="15"/>
  <c r="T29" i="15"/>
  <c r="K29" i="15"/>
  <c r="L23" i="15"/>
  <c r="L29" i="15" s="1"/>
  <c r="G29" i="15"/>
  <c r="H23" i="15"/>
  <c r="H29" i="15" s="1"/>
</calcChain>
</file>

<file path=xl/sharedStrings.xml><?xml version="1.0" encoding="utf-8"?>
<sst xmlns="http://schemas.openxmlformats.org/spreadsheetml/2006/main" count="615" uniqueCount="242">
  <si>
    <t>Отчет о финансовом положении</t>
  </si>
  <si>
    <t>Отчет о движении денежных средств</t>
  </si>
  <si>
    <t xml:space="preserve">Ключевые финансовые показатели </t>
  </si>
  <si>
    <t xml:space="preserve">Ключевые операционные показатели </t>
  </si>
  <si>
    <t xml:space="preserve">Ограничение ответственности </t>
  </si>
  <si>
    <t>АКТИВЫ</t>
  </si>
  <si>
    <t>Внеоборотные активы</t>
  </si>
  <si>
    <t>Основные средства</t>
  </si>
  <si>
    <t>Нематериальные активы</t>
  </si>
  <si>
    <t>Прочие внеоборотные активы / Авансы поставщикам основных средств</t>
  </si>
  <si>
    <t>-</t>
  </si>
  <si>
    <t>Отложенные налоговые активы</t>
  </si>
  <si>
    <t>Долгосрочные финансовые вложения</t>
  </si>
  <si>
    <t>Итого внеоборотные активы</t>
  </si>
  <si>
    <t>Оборотные активы</t>
  </si>
  <si>
    <t>Запасы</t>
  </si>
  <si>
    <t>Торговая и прочая дебиторская задолженность</t>
  </si>
  <si>
    <t>Денежные средства и их эквиваленты</t>
  </si>
  <si>
    <t>Краткосрочные финансовые вложения</t>
  </si>
  <si>
    <t>Итого оборотные активы</t>
  </si>
  <si>
    <t>Итого активы</t>
  </si>
  <si>
    <t>СОБСТВЕННЫЙ КАПИТАЛ</t>
  </si>
  <si>
    <t>Уставный капитал</t>
  </si>
  <si>
    <t>Добавочный капитал</t>
  </si>
  <si>
    <t>Нераспределенная прибыль</t>
  </si>
  <si>
    <t>Резерв по платежам, основанным на акциях</t>
  </si>
  <si>
    <t>Резерв под пересчет в валюту представления</t>
  </si>
  <si>
    <t>Собственный капитал, причитающийся собственникам Компании</t>
  </si>
  <si>
    <t>Итого собственный капитал</t>
  </si>
  <si>
    <t>ОБЯЗАТЕЛЬСТВА</t>
  </si>
  <si>
    <t>Долгосрочные обязательства</t>
  </si>
  <si>
    <t xml:space="preserve">Кредиты и займы </t>
  </si>
  <si>
    <t xml:space="preserve">Обязательства по аренде </t>
  </si>
  <si>
    <t xml:space="preserve">Торговая и прочая кредиторская задолженность </t>
  </si>
  <si>
    <t>Отложенные налоговые обязательства</t>
  </si>
  <si>
    <t>Итого долгосрочные обязательства</t>
  </si>
  <si>
    <t>Краткосрочные обязательства</t>
  </si>
  <si>
    <t>Кредиты и займы</t>
  </si>
  <si>
    <t>Обязательства по аренде</t>
  </si>
  <si>
    <t>Торговая и прочая кредиторская задолженность</t>
  </si>
  <si>
    <t>Итого краткосрочные обязательства</t>
  </si>
  <si>
    <t>Итого обязательства</t>
  </si>
  <si>
    <t>Итого собственный капитал и обязательства</t>
  </si>
  <si>
    <t>Выручка</t>
  </si>
  <si>
    <t>Себестоимость продаж</t>
  </si>
  <si>
    <t>Валовая прибыль</t>
  </si>
  <si>
    <t>Коммерческие, общехозяйственные и административные расходы</t>
  </si>
  <si>
    <t>Прочие операционные доходы</t>
  </si>
  <si>
    <t>Прочие операционные расходы</t>
  </si>
  <si>
    <t>Операционная прибыль</t>
  </si>
  <si>
    <t>Финансовые доходы</t>
  </si>
  <si>
    <t>Финансовые расходы</t>
  </si>
  <si>
    <t>Прибыль до налогообложения</t>
  </si>
  <si>
    <t>Текущий налог на прибыль</t>
  </si>
  <si>
    <t>Отложенный налог на прибыль</t>
  </si>
  <si>
    <t>Статьи, которые были или могут быть впоследствии раклассифицированы в состав прибыли или убытка</t>
  </si>
  <si>
    <t xml:space="preserve">Резерв под пересчет в валюту представления </t>
  </si>
  <si>
    <t>Денежные потоки от операционной деятельности</t>
  </si>
  <si>
    <t>Сверка показателя прибыли до налогообложения с величиной денежных средств от операционной деятельности:</t>
  </si>
  <si>
    <t>Амортизация основных средств</t>
  </si>
  <si>
    <t>Убыток от выбытия основных средств</t>
  </si>
  <si>
    <t>Амортизация нематериальных активов</t>
  </si>
  <si>
    <t>Финансовые (доходы) / расходы, нетто</t>
  </si>
  <si>
    <t>Прибыль от курсовой разницы по операционной деятельности</t>
  </si>
  <si>
    <t>Прочие (доходы) / расходы</t>
  </si>
  <si>
    <t>Изменения:</t>
  </si>
  <si>
    <t>Проценты уплаченные</t>
  </si>
  <si>
    <t>Налог на прибыль уплаченный</t>
  </si>
  <si>
    <t>Чистый поток денежных средств от операционной деятельности</t>
  </si>
  <si>
    <t>Денежные потоки от инвестиционной деятельности</t>
  </si>
  <si>
    <t>Приобретение основных средств</t>
  </si>
  <si>
    <t>Приобретение нематериальных активов</t>
  </si>
  <si>
    <t>Приобретение дочерних компаний за вычетом имеющихся у них денежных средств</t>
  </si>
  <si>
    <t>Выдача займа</t>
  </si>
  <si>
    <t>Погашение займа</t>
  </si>
  <si>
    <t>Размещение депозитов на срок более трех месяцев</t>
  </si>
  <si>
    <t>Проценты полученные</t>
  </si>
  <si>
    <t>Чистый поток денежных средств, использованных в инвестиционной деятельности</t>
  </si>
  <si>
    <t>Денежные потоки от финансовой деятельности</t>
  </si>
  <si>
    <t>Увеличение уставного капитала и взносы участников</t>
  </si>
  <si>
    <t>Дивиденды, выплаченные участникам</t>
  </si>
  <si>
    <t>Поступление от займов, кредитов банков и облигаций</t>
  </si>
  <si>
    <t>Затраты на привлечение и досрочное погашение кредитов</t>
  </si>
  <si>
    <t>Затраты, связанные с выпуском облигаций</t>
  </si>
  <si>
    <t>Погашение займов и кредитов банков</t>
  </si>
  <si>
    <t>Платежи по обязательствам по аренде</t>
  </si>
  <si>
    <t>Чистый поток денежных средств от финансовой деятельности</t>
  </si>
  <si>
    <t>Влияние изменений валютных курсов на денежные средства и их эквиваленты</t>
  </si>
  <si>
    <t>Нетто увеличение денежных средств и их эквивалентов</t>
  </si>
  <si>
    <t>Денежные средства и их эквиваленты на начало отчетного периода</t>
  </si>
  <si>
    <t>Денежные средства и их эквиваленты на конец отчетного периода</t>
  </si>
  <si>
    <t>Показатель</t>
  </si>
  <si>
    <t>Форма / Примечание / Формула</t>
  </si>
  <si>
    <t>Выручка кикшеринга</t>
  </si>
  <si>
    <t>Реализация товаров</t>
  </si>
  <si>
    <t>EBITDA</t>
  </si>
  <si>
    <t>Отчет о прибыли или убытке и прочем совокупном доходе</t>
  </si>
  <si>
    <t>Финансовые доходы и расходы</t>
  </si>
  <si>
    <t>Государственные субсидии</t>
  </si>
  <si>
    <t>Прочие операционные доходы и расходы</t>
  </si>
  <si>
    <t>Прочее</t>
  </si>
  <si>
    <t xml:space="preserve">Резерв по платежам, основанным на акциях </t>
  </si>
  <si>
    <t>EBITDA кикшеринга</t>
  </si>
  <si>
    <t>Себестоимость проданных товаров</t>
  </si>
  <si>
    <t xml:space="preserve"> Себестоимость продаж</t>
  </si>
  <si>
    <t>EBITDA margin %</t>
  </si>
  <si>
    <t xml:space="preserve"> = EBITDA / Выручка</t>
  </si>
  <si>
    <t>EBITDA кикшеринга margin %</t>
  </si>
  <si>
    <t xml:space="preserve"> = EBITDA кикшеринга / Выручка кикшеринга</t>
  </si>
  <si>
    <t>Чистая прибыль за отчетный период, Net profit</t>
  </si>
  <si>
    <t xml:space="preserve">Скорректированная Чистая прибыль, Adj Net profit </t>
  </si>
  <si>
    <t xml:space="preserve">Чистые денежные средства от операционной деятельности </t>
  </si>
  <si>
    <t>Свободный денежный поток, FCF</t>
  </si>
  <si>
    <t xml:space="preserve"> = ЧДС от операционной деятельности - CAPEX</t>
  </si>
  <si>
    <t xml:space="preserve">Денежные средства и их эквиваленты </t>
  </si>
  <si>
    <t>Банковские депозиты</t>
  </si>
  <si>
    <t>Общее количество поездок за период, млн шт.</t>
  </si>
  <si>
    <t>Количество зарегистрированных аккаунтов сервиса Whoosh (ВУШ) на конец периода, млн шт.</t>
  </si>
  <si>
    <t>Заявление об ограничении ответственности</t>
  </si>
  <si>
    <t>Данный документ и информация, содержащаяся в нем, не являются предложением ценных бумаг или офертой в отношении ценных бумаг, в том числе ценных бумаг Компании (как определено ниже). Данный документ и информация, содержащаяся в нем, также не являются приглашением делать или направлять оферты, продавать, покупать, менять или передавать любые ценные бумаги в Российской Федерации или в какой-либо иной юрисдикции, а также не являются рекламой ценных бумаг в Российской Федерации или иных юрисдикциях. Данный документ и информация, содержащаяся в нем, не являются и не должны служить основанием для принятия каких бы то ни было инвестиционных решений; они не являются и не составляют часть индивидуальной инвестиционной рекомендацией, инвестиционным консультированием или личной, индивидуальной или какой-либо иной рекомендацией или советом (в том числе в значении Федерального закона Российской Федерации от 22 апреля 1996 года № 39-ФЗ «О рынке ценных бумаг»).  Информация, содержащаяся в данном документе и материалах, может включать оценки и другие заявления прогнозного характера в отношении намерений, планов, будущих событий, финансовой, операционной или иной деятельности Публичного акционерного общества «ВУШ Холдинг» и его группы лиц (далее — «Компания»). Фактические события, расчеты и результаты деятельности Компании могут существенно отличаться от содержащихся или предполагаемых результатов в заявлениях, словах и выражениях прогнозного характера, приведенных в данном документе и материалах, вследствие влияния различных внешних и внутренних факторов (общие условия экономической деятельности; риски, связанные с особенностями деятельности Компании, включая те, которые не могут контролироваться Компанией; изменения рыночной конъюнктуры в отрасли, в которой Компания осуществляет деятельность; геополитические и иные факторы и риски). Данный документ также может содержать информацию, относящуюся к другим компаниям и лицам, осуществляющим деятельность в той же отрасли, в которой осуществляет деятельность Компания. Эта информация основана на общедоступных данных и информации третьих лиц, существующих и общедоступных на момент подготовки документа, и не может служить источником или характеризовать результаты деятельности других компаний. Также обращаем внимание, что методика определения и расчета операционных и финансовых показателей Компании может отличаться от методики, используемой другими компаниями или лицами.
Компания не дает гарантий или заверений, подтверждающих достоверность, полноту или однозначный характер содержащихся в настоящем документе и материалах сведений и информации, и не берет на себя каких-либо обязательств или обязанности предоставлять актуальную_x000B_или иную информацию.</t>
  </si>
  <si>
    <t>Собственные акции, выкупленные у акционеров</t>
  </si>
  <si>
    <t>Погашение депозитов на срок более трех месяцев</t>
  </si>
  <si>
    <t xml:space="preserve">Резерв по инструментам хеджирования </t>
  </si>
  <si>
    <t xml:space="preserve">Долгосрочные Кредиты и займы </t>
  </si>
  <si>
    <t xml:space="preserve">Долгосрочные Обязательства по аренде </t>
  </si>
  <si>
    <t>Краткосрочные Кредиты и займы</t>
  </si>
  <si>
    <t>Краткосрочные Обязательства по аренде</t>
  </si>
  <si>
    <t xml:space="preserve">(Доход)/расход по налогу на прибыль </t>
  </si>
  <si>
    <t>Амортизация (SG&amp;A)</t>
  </si>
  <si>
    <t>Амортизация (CoGS)</t>
  </si>
  <si>
    <t>СИМ в странах Латинской Америки на конец периода, тыс. шт.</t>
  </si>
  <si>
    <t>Общее количество поездок в странах Латинской Америки за период, млн шт.</t>
  </si>
  <si>
    <t>Количество зарегистрированных аккаунтов сервиса Whoosh (ВУШ) в странах Латинской Америки на конец периода, млн шт.</t>
  </si>
  <si>
    <t>Количество поездок на активного пользователя в странах Латинской Америки за период, ед</t>
  </si>
  <si>
    <t>Количество локаций, обслуживаемых сервисом Whoosh (ВУШ) в странах Латинской Америки по состоянию на конец периода, шт.</t>
  </si>
  <si>
    <t>Настоящий databook основан на консолидированной финансовой отчетности ПАО "ВУШ Холдинг" по МСФО. Любые расхождения между текущим файлом с данными и финансовой отчетностью по МСФО являются непреднамеренными.</t>
  </si>
  <si>
    <t xml:space="preserve">В случае возникновения расхождений следует руководствоваться консолидированной финансовой отчетностью по МСФО: https://whoosh-bike.ru/ir/reporting. </t>
  </si>
  <si>
    <t>Содержание</t>
  </si>
  <si>
    <t>Назад к оглавлению</t>
  </si>
  <si>
    <t>тыс. руб., если не указано иное</t>
  </si>
  <si>
    <t>Отчёт о прибыли или убытке и прочем совокупном доходе</t>
  </si>
  <si>
    <t>12M 2019</t>
  </si>
  <si>
    <t>12M 2020</t>
  </si>
  <si>
    <t>12M 2021</t>
  </si>
  <si>
    <t>6M 2022</t>
  </si>
  <si>
    <t>9M 2022</t>
  </si>
  <si>
    <t>12M 2022</t>
  </si>
  <si>
    <t>6M 2023</t>
  </si>
  <si>
    <t>9M 2023</t>
  </si>
  <si>
    <t>12M 2023</t>
  </si>
  <si>
    <t>6M 2024</t>
  </si>
  <si>
    <t>9M 2024</t>
  </si>
  <si>
    <t>12M 2024</t>
  </si>
  <si>
    <t>6M 2025</t>
  </si>
  <si>
    <t>6M 2021</t>
  </si>
  <si>
    <t>9M 2021</t>
  </si>
  <si>
    <t xml:space="preserve">Расходы на приобретение основных средств и нематериальных активов, Capex </t>
  </si>
  <si>
    <t xml:space="preserve"> = Чистая прибыль + Резерв по платежам, основанным на акциях</t>
  </si>
  <si>
    <t>Прибыль за отчетный период</t>
  </si>
  <si>
    <t xml:space="preserve"> = Чистый долг / 12М EBITDA</t>
  </si>
  <si>
    <t>Отношение чистого долга к EBITDA за предыдущие 12м Чистый долг / 12М EBITDA</t>
  </si>
  <si>
    <t>Количество локаций, обслуживаемых сервисом Whoosh (ВУШ) по состоянию  на конец периода, шт.</t>
  </si>
  <si>
    <t>Общее количество СИМ, подключенных к сервису Whoosh (ВУШ) на конец периода, тыс. шт.</t>
  </si>
  <si>
    <t>Количество поездок на активного* пользователя за период, ед</t>
  </si>
  <si>
    <t>* активный пользователь - пользователь, который совершил хотя бы одну поездку с помощью сервиса Whoosh за отчётный период</t>
  </si>
  <si>
    <t>1H'21</t>
  </si>
  <si>
    <t>3Q'21</t>
  </si>
  <si>
    <t>1H'22</t>
  </si>
  <si>
    <t>3Q'22</t>
  </si>
  <si>
    <t>1H'23</t>
  </si>
  <si>
    <t>3Q'23</t>
  </si>
  <si>
    <t>4Q'23</t>
  </si>
  <si>
    <t>4Q'21</t>
  </si>
  <si>
    <t>4Q'22</t>
  </si>
  <si>
    <t>1H'24</t>
  </si>
  <si>
    <t>3Q'24</t>
  </si>
  <si>
    <t>4Q'24</t>
  </si>
  <si>
    <t>1H'25</t>
  </si>
  <si>
    <t>Прочий совокупный доход за отчетный период</t>
  </si>
  <si>
    <t>Общий совокупный доход за отчетный период</t>
  </si>
  <si>
    <t>1. Отчет о финансовом положении</t>
  </si>
  <si>
    <t>2. Отчет о прибыли или убытке (отчётные периоды)</t>
  </si>
  <si>
    <t>3. Отчет о прибыли или убытке (некумулятивные отчётные периоды)</t>
  </si>
  <si>
    <t>4. Отчет о движении денежных средств (отчётные периоды)</t>
  </si>
  <si>
    <t>5. Отчет о движении денежных средств (некумулятивные отчётные периоды)</t>
  </si>
  <si>
    <t>Чистый долг, Net Debt (на конец отчётного периода)</t>
  </si>
  <si>
    <t>2H'21</t>
  </si>
  <si>
    <t>2H'22</t>
  </si>
  <si>
    <t>2H'23</t>
  </si>
  <si>
    <t>2H'24</t>
  </si>
  <si>
    <t>6. Ключевые финансовые показатели (отчётные периоды)</t>
  </si>
  <si>
    <t>7. Ключевые финансовые показатели (некумулятивные отчётные периоды)</t>
  </si>
  <si>
    <t xml:space="preserve">8. Ключевые операционные показатели </t>
  </si>
  <si>
    <t>Показатели на листах 3. Income Statement (period), 5. Cash Flow Statement (period) и 7. Key Financials (period) получены путем вычитания значений предыдущего отчетного периода из значений текущего отчетного периода на листах 2. Income Statement (accum), 4. Cash Flow Statement (accum) и 6. Key Financials (accum).</t>
  </si>
  <si>
    <t>Шеринг</t>
  </si>
  <si>
    <t>Агентская выручка от страхования поездок</t>
  </si>
  <si>
    <t>Амортизация</t>
  </si>
  <si>
    <t>Расходы на оплату труда</t>
  </si>
  <si>
    <t>Ремонт и техническое обслуживание</t>
  </si>
  <si>
    <t>Зарядка и перевозка самокатов</t>
  </si>
  <si>
    <t>Расходы по краткосрочной аренде и аренде с низкой стоимостью</t>
  </si>
  <si>
    <t>Услуги связи</t>
  </si>
  <si>
    <t>Техническая поддержка пользователей</t>
  </si>
  <si>
    <t>Командировочные и представительские расходы</t>
  </si>
  <si>
    <t>Техническая поддержка программного обеспечения</t>
  </si>
  <si>
    <t>Страховые премии</t>
  </si>
  <si>
    <t>Ремонт помещения</t>
  </si>
  <si>
    <t>Банковский эквайринг</t>
  </si>
  <si>
    <t>Юридические и консультационные услуги</t>
  </si>
  <si>
    <t>Маркетинг и реклама</t>
  </si>
  <si>
    <t>Программное обеспечение</t>
  </si>
  <si>
    <t>Расходы на банковское обслуживание</t>
  </si>
  <si>
    <t>Возмещение страховых взносов</t>
  </si>
  <si>
    <t>Процентный доход по банковским депозитам</t>
  </si>
  <si>
    <t>Восстановление оценочного резерва под ОКУ по финансовым активам</t>
  </si>
  <si>
    <t>Процентный доход по займам</t>
  </si>
  <si>
    <t>Процентные расходы по облигациям</t>
  </si>
  <si>
    <t>Убыток от курсовых разниц</t>
  </si>
  <si>
    <t>Процентные расходы по банковским кредитам</t>
  </si>
  <si>
    <t>Процентные расходы по обязательствам по аренде</t>
  </si>
  <si>
    <t>Создание оценочного резерва под ОКУ по финансовым активам</t>
  </si>
  <si>
    <t>Признание займов третьим лицам по справедливой стоимости</t>
  </si>
  <si>
    <t>Процентные расходы по займам от третьих сторон</t>
  </si>
  <si>
    <t>Убыток по форвардным контрактам</t>
  </si>
  <si>
    <t>Доход от курсовых разниц, нетто</t>
  </si>
  <si>
    <t>Отрицательный гудвил</t>
  </si>
  <si>
    <t>Убыток / (доход) от выбытия основных средств</t>
  </si>
  <si>
    <t>Процентные расходы по займам от связанных сторон</t>
  </si>
  <si>
    <t>Штраф за досрочное расторжение договора</t>
  </si>
  <si>
    <t>Убыток от курсовой разницы по операционной деятельности</t>
  </si>
  <si>
    <t>9M 2025</t>
  </si>
  <si>
    <t>3Q'25</t>
  </si>
  <si>
    <t>Выплаты по производным финансовым инструментам</t>
  </si>
  <si>
    <t>12М 2025</t>
  </si>
  <si>
    <t>Расходы по форвардным контрактам</t>
  </si>
  <si>
    <t>4Q'25</t>
  </si>
  <si>
    <t>12M 2025</t>
  </si>
  <si>
    <t>Продажа собственных акций</t>
  </si>
  <si>
    <t xml:space="preserve">Продажа собственных акций </t>
  </si>
  <si>
    <t>2H'25</t>
  </si>
  <si>
    <t>6M 2026</t>
  </si>
  <si>
    <t>Databook ПАО "ВУШ Холдинг" по МСФО 17.07.2026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</si>
</sst>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0.0%"/>
    <numFmt numFmtId="165" formatCode="_-* #,##0_-;\-* #,##0_-;_-* &quot;-&quot;??_-;_-@"/>
    <numFmt numFmtId="166" formatCode="_(* #,##0_);_(* \(#,##0\);_(* &quot;-&quot;??_);_(@_)"/>
    <numFmt numFmtId="167" formatCode="#,##0;\(#,##0\);\-"/>
    <numFmt numFmtId="168" formatCode="_(* #,##0.00_);_(* \(#,##0.00\);_(* &quot;-&quot;??_);_(@_)"/>
    <numFmt numFmtId="169" formatCode="#,##0.0;\(#,##0.0\);\-"/>
    <numFmt numFmtId="170" formatCode="0.0"/>
    <numFmt numFmtId="171" formatCode="_-* #,##0\ _₽_-;\-* #,##0\ _₽_-;_-* &quot;-&quot;\ _₽_-;_-@_-"/>
    <numFmt numFmtId="172" formatCode="_-* #,##0.00_р_._-;\-* #,##0.00_р_._-;_-* &quot;-&quot;??_р_._-;_-@_-"/>
    <numFmt numFmtId="173" formatCode="_-* #,##0.00\ _₽_-;\-* #,##0.00\ _₽_-;_-* &quot;-&quot;??\ _₽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9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8"/>
      <name val="Arial"/>
      <family val="2"/>
    </font>
    <font>
      <sz val="11"/>
      <name val="Calibri"/>
      <family val="2"/>
      <charset val="204"/>
    </font>
    <font>
      <sz val="8"/>
      <name val="Arial"/>
      <family val="2"/>
      <charset val="1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color rgb="FF9C57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0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D5DADE"/>
        <bgColor indexed="64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0">
    <xf numFmtId="0" fontId="0" fillId="0" borderId="0"/>
    <xf numFmtId="0" fontId="3" fillId="0" borderId="9"/>
    <xf numFmtId="9" fontId="2" fillId="0" borderId="9" applyFont="0" applyFill="0" applyBorder="0" applyAlignment="0" applyProtection="0"/>
    <xf numFmtId="0" fontId="4" fillId="0" borderId="9" applyNumberFormat="0" applyFill="0" applyBorder="0" applyAlignment="0" applyProtection="0"/>
    <xf numFmtId="167" fontId="2" fillId="0" borderId="9" applyFont="0" applyFill="0" applyBorder="0" applyAlignment="0" applyProtection="0"/>
    <xf numFmtId="0" fontId="5" fillId="0" borderId="9"/>
    <xf numFmtId="0" fontId="3" fillId="0" borderId="9"/>
    <xf numFmtId="0" fontId="3" fillId="0" borderId="9"/>
    <xf numFmtId="0" fontId="4" fillId="0" borderId="0" applyNumberFormat="0" applyFill="0" applyBorder="0" applyAlignment="0" applyProtection="0"/>
    <xf numFmtId="0" fontId="5" fillId="0" borderId="9"/>
    <xf numFmtId="0" fontId="17" fillId="0" borderId="9"/>
    <xf numFmtId="0" fontId="10" fillId="0" borderId="9"/>
    <xf numFmtId="0" fontId="18" fillId="0" borderId="9"/>
    <xf numFmtId="0" fontId="19" fillId="0" borderId="9"/>
    <xf numFmtId="167" fontId="19" fillId="0" borderId="9" applyFont="0" applyFill="0" applyBorder="0" applyAlignment="0" applyProtection="0"/>
    <xf numFmtId="0" fontId="19" fillId="0" borderId="9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8" fillId="0" borderId="9" applyFill="0" applyBorder="0" applyAlignment="0" applyProtection="0"/>
    <xf numFmtId="0" fontId="17" fillId="0" borderId="9"/>
    <xf numFmtId="0" fontId="1" fillId="0" borderId="9"/>
    <xf numFmtId="167" fontId="1" fillId="0" borderId="9" applyFont="0" applyFill="0" applyBorder="0" applyAlignment="0" applyProtection="0"/>
    <xf numFmtId="0" fontId="17" fillId="0" borderId="9"/>
    <xf numFmtId="0" fontId="17" fillId="0" borderId="9"/>
    <xf numFmtId="9" fontId="1" fillId="0" borderId="9" applyFont="0" applyFill="0" applyBorder="0" applyAlignment="0" applyProtection="0"/>
    <xf numFmtId="0" fontId="17" fillId="0" borderId="9"/>
    <xf numFmtId="0" fontId="5" fillId="0" borderId="9"/>
    <xf numFmtId="43" fontId="5" fillId="0" borderId="9" applyFont="0" applyFill="0" applyBorder="0" applyAlignment="0" applyProtection="0"/>
    <xf numFmtId="0" fontId="17" fillId="0" borderId="9"/>
    <xf numFmtId="43" fontId="17" fillId="0" borderId="9" applyFont="0" applyFill="0" applyBorder="0" applyAlignment="0" applyProtection="0"/>
    <xf numFmtId="0" fontId="17" fillId="0" borderId="9"/>
    <xf numFmtId="0" fontId="7" fillId="0" borderId="9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171" fontId="17" fillId="0" borderId="9" applyFont="0" applyFill="0" applyBorder="0" applyAlignment="0" applyProtection="0"/>
    <xf numFmtId="0" fontId="17" fillId="0" borderId="9"/>
    <xf numFmtId="43" fontId="19" fillId="0" borderId="9" applyFont="0" applyFill="0" applyBorder="0" applyAlignment="0" applyProtection="0"/>
    <xf numFmtId="171" fontId="19" fillId="0" borderId="9"/>
    <xf numFmtId="0" fontId="19" fillId="0" borderId="9"/>
    <xf numFmtId="171" fontId="19" fillId="0" borderId="9" applyFont="0" applyFill="0" applyBorder="0" applyAlignment="0" applyProtection="0"/>
    <xf numFmtId="171" fontId="20" fillId="0" borderId="9" applyFont="0" applyFill="0" applyBorder="0" applyAlignment="0" applyProtection="0"/>
    <xf numFmtId="9" fontId="19" fillId="0" borderId="9" applyFont="0" applyFill="0" applyBorder="0" applyAlignment="0" applyProtection="0"/>
    <xf numFmtId="9" fontId="20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9" fontId="17" fillId="0" borderId="9" applyFont="0" applyFill="0" applyBorder="0" applyAlignment="0" applyProtection="0"/>
    <xf numFmtId="0" fontId="19" fillId="0" borderId="9"/>
    <xf numFmtId="0" fontId="19" fillId="0" borderId="9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9" fontId="17" fillId="0" borderId="9" applyFont="0" applyFill="0" applyBorder="0" applyAlignment="0" applyProtection="0"/>
    <xf numFmtId="0" fontId="19" fillId="0" borderId="9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172" fontId="1" fillId="0" borderId="9" applyFont="0" applyFill="0" applyBorder="0" applyAlignment="0" applyProtection="0"/>
    <xf numFmtId="0" fontId="1" fillId="0" borderId="9"/>
    <xf numFmtId="9" fontId="5" fillId="0" borderId="9" applyFont="0" applyFill="0" applyBorder="0" applyAlignment="0" applyProtection="0"/>
    <xf numFmtId="43" fontId="5" fillId="0" borderId="9" applyFont="0" applyFill="0" applyBorder="0" applyAlignment="0" applyProtection="0"/>
    <xf numFmtId="0" fontId="1" fillId="0" borderId="9"/>
    <xf numFmtId="0" fontId="17" fillId="0" borderId="9"/>
    <xf numFmtId="0" fontId="19" fillId="0" borderId="9"/>
    <xf numFmtId="0" fontId="19" fillId="0" borderId="9"/>
    <xf numFmtId="171" fontId="1" fillId="0" borderId="9" applyFont="0" applyFill="0" applyBorder="0" applyAlignment="0" applyProtection="0"/>
    <xf numFmtId="171" fontId="5" fillId="0" borderId="9" applyFont="0" applyFill="0" applyBorder="0" applyAlignment="0" applyProtection="0"/>
    <xf numFmtId="0" fontId="21" fillId="0" borderId="9">
      <alignment horizontal="left"/>
    </xf>
    <xf numFmtId="0" fontId="22" fillId="0" borderId="9"/>
    <xf numFmtId="9" fontId="22" fillId="0" borderId="9" applyFont="0" applyFill="0" applyBorder="0" applyAlignment="0" applyProtection="0"/>
    <xf numFmtId="171" fontId="22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9" fillId="0" borderId="9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0" fontId="19" fillId="0" borderId="9"/>
    <xf numFmtId="43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0" fontId="17" fillId="0" borderId="9"/>
    <xf numFmtId="43" fontId="19" fillId="0" borderId="9" applyFont="0" applyFill="0" applyBorder="0" applyAlignment="0" applyProtection="0"/>
    <xf numFmtId="172" fontId="23" fillId="0" borderId="9" applyFill="0" applyBorder="0" applyAlignment="0" applyProtection="0"/>
    <xf numFmtId="9" fontId="23" fillId="0" borderId="9" applyFill="0" applyBorder="0" applyAlignment="0" applyProtection="0"/>
    <xf numFmtId="0" fontId="23" fillId="0" borderId="9"/>
    <xf numFmtId="43" fontId="23" fillId="0" borderId="9" applyFont="0" applyFill="0" applyBorder="0" applyAlignment="0" applyProtection="0"/>
    <xf numFmtId="0" fontId="5" fillId="0" borderId="9"/>
    <xf numFmtId="0" fontId="24" fillId="0" borderId="9"/>
    <xf numFmtId="43" fontId="24" fillId="0" borderId="9" applyFont="0" applyFill="0" applyBorder="0" applyAlignment="0" applyProtection="0"/>
    <xf numFmtId="0" fontId="19" fillId="0" borderId="9"/>
    <xf numFmtId="0" fontId="10" fillId="0" borderId="9"/>
    <xf numFmtId="172" fontId="10" fillId="0" borderId="9" applyFont="0" applyFill="0" applyBorder="0" applyAlignment="0" applyProtection="0"/>
    <xf numFmtId="0" fontId="5" fillId="0" borderId="9"/>
    <xf numFmtId="173" fontId="5" fillId="0" borderId="9" applyFont="0" applyFill="0" applyBorder="0" applyAlignment="0" applyProtection="0"/>
    <xf numFmtId="9" fontId="5" fillId="0" borderId="9" applyFont="0" applyFill="0" applyBorder="0" applyAlignment="0" applyProtection="0"/>
    <xf numFmtId="0" fontId="10" fillId="0" borderId="9"/>
    <xf numFmtId="0" fontId="5" fillId="0" borderId="9"/>
    <xf numFmtId="0" fontId="23" fillId="0" borderId="9"/>
    <xf numFmtId="0" fontId="23" fillId="0" borderId="9"/>
    <xf numFmtId="0" fontId="23" fillId="0" borderId="9"/>
    <xf numFmtId="0" fontId="23" fillId="0" borderId="9"/>
    <xf numFmtId="0" fontId="23" fillId="0" borderId="9"/>
    <xf numFmtId="0" fontId="23" fillId="0" borderId="9"/>
    <xf numFmtId="0" fontId="23" fillId="0" borderId="9"/>
    <xf numFmtId="0" fontId="17" fillId="0" borderId="9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0" fontId="19" fillId="0" borderId="9"/>
    <xf numFmtId="0" fontId="19" fillId="0" borderId="9"/>
    <xf numFmtId="9" fontId="22" fillId="0" borderId="9" applyFont="0" applyFill="0" applyBorder="0" applyAlignment="0" applyProtection="0"/>
    <xf numFmtId="171" fontId="22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9" fillId="0" borderId="9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0" fontId="25" fillId="0" borderId="9" applyNumberForma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172" fontId="1" fillId="0" borderId="9" applyFont="0" applyFill="0" applyBorder="0" applyAlignment="0" applyProtection="0"/>
    <xf numFmtId="0" fontId="1" fillId="0" borderId="9"/>
    <xf numFmtId="43" fontId="5" fillId="0" borderId="9" applyFont="0" applyFill="0" applyBorder="0" applyAlignment="0" applyProtection="0"/>
    <xf numFmtId="0" fontId="1" fillId="0" borderId="9"/>
    <xf numFmtId="171" fontId="1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172" fontId="1" fillId="0" borderId="9" applyFont="0" applyFill="0" applyBorder="0" applyAlignment="0" applyProtection="0"/>
    <xf numFmtId="0" fontId="1" fillId="0" borderId="9"/>
    <xf numFmtId="43" fontId="5" fillId="0" borderId="9" applyFont="0" applyFill="0" applyBorder="0" applyAlignment="0" applyProtection="0"/>
    <xf numFmtId="0" fontId="1" fillId="0" borderId="9"/>
    <xf numFmtId="171" fontId="1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5" fillId="0" borderId="9" applyFont="0" applyFill="0" applyBorder="0" applyAlignment="0" applyProtection="0"/>
    <xf numFmtId="9" fontId="5" fillId="0" borderId="9" applyFont="0" applyFill="0" applyBorder="0" applyAlignment="0" applyProtection="0"/>
    <xf numFmtId="43" fontId="5" fillId="0" borderId="9" applyFont="0" applyFill="0" applyBorder="0" applyAlignment="0" applyProtection="0"/>
    <xf numFmtId="167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167" fontId="1" fillId="0" borderId="9" applyFont="0" applyFill="0" applyBorder="0" applyAlignment="0" applyProtection="0"/>
    <xf numFmtId="0" fontId="17" fillId="0" borderId="9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172" fontId="1" fillId="0" borderId="9" applyFont="0" applyFill="0" applyBorder="0" applyAlignment="0" applyProtection="0"/>
    <xf numFmtId="0" fontId="1" fillId="0" borderId="9"/>
    <xf numFmtId="43" fontId="5" fillId="0" borderId="9" applyFont="0" applyFill="0" applyBorder="0" applyAlignment="0" applyProtection="0"/>
    <xf numFmtId="0" fontId="1" fillId="0" borderId="9"/>
    <xf numFmtId="171" fontId="1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172" fontId="1" fillId="0" borderId="9" applyFont="0" applyFill="0" applyBorder="0" applyAlignment="0" applyProtection="0"/>
    <xf numFmtId="0" fontId="1" fillId="0" borderId="9"/>
    <xf numFmtId="43" fontId="5" fillId="0" borderId="9" applyFont="0" applyFill="0" applyBorder="0" applyAlignment="0" applyProtection="0"/>
    <xf numFmtId="0" fontId="1" fillId="0" borderId="9"/>
    <xf numFmtId="171" fontId="1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172" fontId="1" fillId="0" borderId="9" applyFont="0" applyFill="0" applyBorder="0" applyAlignment="0" applyProtection="0"/>
    <xf numFmtId="0" fontId="1" fillId="0" borderId="9"/>
    <xf numFmtId="43" fontId="5" fillId="0" borderId="9" applyFont="0" applyFill="0" applyBorder="0" applyAlignment="0" applyProtection="0"/>
    <xf numFmtId="0" fontId="1" fillId="0" borderId="9"/>
    <xf numFmtId="171" fontId="1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5" fillId="0" borderId="9" applyFont="0" applyFill="0" applyBorder="0" applyAlignment="0" applyProtection="0"/>
    <xf numFmtId="167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167" fontId="1" fillId="0" borderId="9" applyFont="0" applyFill="0" applyBorder="0" applyAlignment="0" applyProtection="0"/>
    <xf numFmtId="0" fontId="17" fillId="0" borderId="9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172" fontId="1" fillId="0" borderId="9" applyFont="0" applyFill="0" applyBorder="0" applyAlignment="0" applyProtection="0"/>
    <xf numFmtId="0" fontId="1" fillId="0" borderId="9"/>
    <xf numFmtId="43" fontId="5" fillId="0" borderId="9" applyFont="0" applyFill="0" applyBorder="0" applyAlignment="0" applyProtection="0"/>
    <xf numFmtId="0" fontId="1" fillId="0" borderId="9"/>
    <xf numFmtId="171" fontId="1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172" fontId="1" fillId="0" borderId="9" applyFont="0" applyFill="0" applyBorder="0" applyAlignment="0" applyProtection="0"/>
    <xf numFmtId="0" fontId="1" fillId="0" borderId="9"/>
    <xf numFmtId="43" fontId="5" fillId="0" borderId="9" applyFont="0" applyFill="0" applyBorder="0" applyAlignment="0" applyProtection="0"/>
    <xf numFmtId="0" fontId="1" fillId="0" borderId="9"/>
    <xf numFmtId="171" fontId="1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172" fontId="1" fillId="0" borderId="9" applyFont="0" applyFill="0" applyBorder="0" applyAlignment="0" applyProtection="0"/>
    <xf numFmtId="0" fontId="1" fillId="0" borderId="9"/>
    <xf numFmtId="43" fontId="5" fillId="0" borderId="9" applyFont="0" applyFill="0" applyBorder="0" applyAlignment="0" applyProtection="0"/>
    <xf numFmtId="0" fontId="1" fillId="0" borderId="9"/>
    <xf numFmtId="171" fontId="1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5" fillId="0" borderId="9" applyFont="0" applyFill="0" applyBorder="0" applyAlignment="0" applyProtection="0"/>
    <xf numFmtId="167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167" fontId="1" fillId="0" borderId="9" applyFont="0" applyFill="0" applyBorder="0" applyAlignment="0" applyProtection="0"/>
    <xf numFmtId="167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4" fillId="0" borderId="9" applyFont="0" applyFill="0" applyBorder="0" applyAlignment="0" applyProtection="0"/>
    <xf numFmtId="167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0" fontId="26" fillId="5" borderId="9" applyNumberFormat="0" applyBorder="0" applyAlignment="0" applyProtection="0"/>
    <xf numFmtId="0" fontId="27" fillId="0" borderId="9"/>
    <xf numFmtId="0" fontId="1" fillId="0" borderId="9"/>
    <xf numFmtId="167" fontId="5" fillId="0" borderId="9" applyFont="0" applyFill="0" applyBorder="0" applyAlignment="0" applyProtection="0"/>
    <xf numFmtId="0" fontId="5" fillId="0" borderId="9"/>
    <xf numFmtId="167" fontId="5" fillId="0" borderId="9" applyFont="0" applyFill="0" applyBorder="0" applyAlignment="0" applyProtection="0"/>
    <xf numFmtId="9" fontId="5" fillId="0" borderId="9" applyFont="0" applyFill="0" applyBorder="0" applyAlignment="0" applyProtection="0"/>
    <xf numFmtId="0" fontId="17" fillId="0" borderId="9"/>
    <xf numFmtId="167" fontId="1" fillId="0" borderId="9" applyFont="0" applyFill="0" applyBorder="0" applyAlignment="0" applyProtection="0"/>
    <xf numFmtId="0" fontId="27" fillId="0" borderId="9"/>
    <xf numFmtId="0" fontId="1" fillId="0" borderId="9"/>
    <xf numFmtId="167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167" fontId="1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167" fontId="1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0" fontId="1" fillId="0" borderId="9"/>
    <xf numFmtId="43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0" fontId="28" fillId="0" borderId="9"/>
    <xf numFmtId="0" fontId="23" fillId="0" borderId="9"/>
    <xf numFmtId="167" fontId="1" fillId="0" borderId="9" applyFont="0" applyFill="0" applyBorder="0" applyAlignment="0" applyProtection="0"/>
    <xf numFmtId="167" fontId="1" fillId="0" borderId="9" applyFont="0" applyFill="0" applyBorder="0" applyAlignment="0" applyProtection="0"/>
    <xf numFmtId="0" fontId="17" fillId="0" borderId="9"/>
  </cellStyleXfs>
  <cellXfs count="68">
    <xf numFmtId="0" fontId="0" fillId="0" borderId="0" xfId="0"/>
    <xf numFmtId="0" fontId="7" fillId="0" borderId="0" xfId="0" applyFont="1"/>
    <xf numFmtId="0" fontId="12" fillId="0" borderId="0" xfId="0" applyFont="1"/>
    <xf numFmtId="0" fontId="7" fillId="2" borderId="1" xfId="0" applyFont="1" applyFill="1" applyBorder="1"/>
    <xf numFmtId="167" fontId="6" fillId="3" borderId="0" xfId="0" applyNumberFormat="1" applyFont="1" applyFill="1" applyAlignment="1">
      <alignment horizontal="right"/>
    </xf>
    <xf numFmtId="167" fontId="6" fillId="3" borderId="0" xfId="0" applyNumberFormat="1" applyFont="1" applyFill="1"/>
    <xf numFmtId="0" fontId="6" fillId="3" borderId="0" xfId="0" applyFont="1" applyFill="1"/>
    <xf numFmtId="0" fontId="9" fillId="3" borderId="0" xfId="0" applyFont="1" applyFill="1"/>
    <xf numFmtId="0" fontId="8" fillId="3" borderId="0" xfId="8" applyFont="1" applyFill="1"/>
    <xf numFmtId="0" fontId="11" fillId="3" borderId="0" xfId="0" applyFont="1" applyFill="1"/>
    <xf numFmtId="14" fontId="9" fillId="3" borderId="0" xfId="0" applyNumberFormat="1" applyFont="1" applyFill="1" applyAlignment="1">
      <alignment horizontal="right"/>
    </xf>
    <xf numFmtId="14" fontId="9" fillId="3" borderId="0" xfId="0" applyNumberFormat="1" applyFont="1" applyFill="1"/>
    <xf numFmtId="0" fontId="9" fillId="3" borderId="10" xfId="0" applyFont="1" applyFill="1" applyBorder="1"/>
    <xf numFmtId="0" fontId="6" fillId="3" borderId="10" xfId="0" applyFont="1" applyFill="1" applyBorder="1"/>
    <xf numFmtId="0" fontId="9" fillId="3" borderId="11" xfId="0" applyFont="1" applyFill="1" applyBorder="1"/>
    <xf numFmtId="167" fontId="9" fillId="3" borderId="11" xfId="0" applyNumberFormat="1" applyFont="1" applyFill="1" applyBorder="1" applyAlignment="1">
      <alignment horizontal="right"/>
    </xf>
    <xf numFmtId="0" fontId="9" fillId="3" borderId="12" xfId="0" applyFont="1" applyFill="1" applyBorder="1"/>
    <xf numFmtId="167" fontId="9" fillId="3" borderId="12" xfId="0" applyNumberFormat="1" applyFont="1" applyFill="1" applyBorder="1" applyAlignment="1">
      <alignment horizontal="right"/>
    </xf>
    <xf numFmtId="167" fontId="9" fillId="3" borderId="10" xfId="0" applyNumberFormat="1" applyFont="1" applyFill="1" applyBorder="1" applyAlignment="1">
      <alignment horizontal="right"/>
    </xf>
    <xf numFmtId="0" fontId="9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7" fontId="14" fillId="3" borderId="0" xfId="0" applyNumberFormat="1" applyFont="1" applyFill="1" applyAlignment="1">
      <alignment horizontal="right"/>
    </xf>
    <xf numFmtId="167" fontId="10" fillId="3" borderId="0" xfId="0" applyNumberFormat="1" applyFont="1" applyFill="1" applyAlignment="1">
      <alignment horizontal="right" vertical="center" wrapText="1"/>
    </xf>
    <xf numFmtId="167" fontId="10" fillId="3" borderId="0" xfId="0" applyNumberFormat="1" applyFont="1" applyFill="1" applyAlignment="1">
      <alignment horizontal="right"/>
    </xf>
    <xf numFmtId="167" fontId="15" fillId="3" borderId="0" xfId="0" applyNumberFormat="1" applyFont="1" applyFill="1" applyAlignment="1">
      <alignment horizontal="right" vertical="center" wrapText="1"/>
    </xf>
    <xf numFmtId="169" fontId="10" fillId="3" borderId="0" xfId="0" applyNumberFormat="1" applyFont="1" applyFill="1" applyAlignment="1">
      <alignment horizontal="right"/>
    </xf>
    <xf numFmtId="167" fontId="14" fillId="3" borderId="0" xfId="0" applyNumberFormat="1" applyFont="1" applyFill="1" applyAlignment="1">
      <alignment horizontal="right" vertical="center" wrapText="1"/>
    </xf>
    <xf numFmtId="166" fontId="10" fillId="3" borderId="0" xfId="0" applyNumberFormat="1" applyFont="1" applyFill="1" applyAlignment="1">
      <alignment horizontal="right" vertical="center" wrapText="1"/>
    </xf>
    <xf numFmtId="165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right"/>
    </xf>
    <xf numFmtId="164" fontId="14" fillId="3" borderId="0" xfId="0" applyNumberFormat="1" applyFont="1" applyFill="1" applyAlignment="1">
      <alignment horizontal="right"/>
    </xf>
    <xf numFmtId="168" fontId="10" fillId="3" borderId="0" xfId="0" applyNumberFormat="1" applyFont="1" applyFill="1" applyAlignment="1">
      <alignment horizontal="right" vertical="center" wrapText="1"/>
    </xf>
    <xf numFmtId="2" fontId="14" fillId="3" borderId="0" xfId="0" applyNumberFormat="1" applyFont="1" applyFill="1" applyAlignment="1">
      <alignment horizontal="right"/>
    </xf>
    <xf numFmtId="168" fontId="14" fillId="3" borderId="0" xfId="0" applyNumberFormat="1" applyFont="1" applyFill="1" applyAlignment="1">
      <alignment horizontal="right" vertical="center" wrapText="1"/>
    </xf>
    <xf numFmtId="168" fontId="14" fillId="3" borderId="0" xfId="0" applyNumberFormat="1" applyFont="1" applyFill="1" applyAlignment="1">
      <alignment horizontal="right" wrapText="1"/>
    </xf>
    <xf numFmtId="0" fontId="9" fillId="3" borderId="0" xfId="0" applyFont="1" applyFill="1" applyAlignment="1">
      <alignment horizontal="left"/>
    </xf>
    <xf numFmtId="170" fontId="6" fillId="3" borderId="0" xfId="0" applyNumberFormat="1" applyFont="1" applyFill="1"/>
    <xf numFmtId="0" fontId="16" fillId="3" borderId="0" xfId="0" quotePrefix="1" applyFont="1" applyFill="1"/>
    <xf numFmtId="0" fontId="6" fillId="2" borderId="9" xfId="0" applyFont="1" applyFill="1" applyBorder="1"/>
    <xf numFmtId="0" fontId="6" fillId="3" borderId="9" xfId="0" applyFont="1" applyFill="1" applyBorder="1"/>
    <xf numFmtId="0" fontId="9" fillId="2" borderId="9" xfId="0" applyFont="1" applyFill="1" applyBorder="1"/>
    <xf numFmtId="0" fontId="14" fillId="2" borderId="9" xfId="0" applyFont="1" applyFill="1" applyBorder="1"/>
    <xf numFmtId="0" fontId="6" fillId="2" borderId="9" xfId="0" applyFont="1" applyFill="1" applyBorder="1" applyAlignment="1">
      <alignment wrapText="1"/>
    </xf>
    <xf numFmtId="0" fontId="8" fillId="2" borderId="9" xfId="8" applyFont="1" applyFill="1" applyBorder="1"/>
    <xf numFmtId="0" fontId="11" fillId="3" borderId="11" xfId="0" applyFont="1" applyFill="1" applyBorder="1"/>
    <xf numFmtId="167" fontId="14" fillId="3" borderId="11" xfId="0" applyNumberFormat="1" applyFont="1" applyFill="1" applyBorder="1" applyAlignment="1">
      <alignment horizontal="right"/>
    </xf>
    <xf numFmtId="167" fontId="14" fillId="3" borderId="11" xfId="0" applyNumberFormat="1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left" indent="3"/>
    </xf>
    <xf numFmtId="167" fontId="6" fillId="4" borderId="0" xfId="0" applyNumberFormat="1" applyFont="1" applyFill="1" applyAlignment="1">
      <alignment horizontal="right"/>
    </xf>
    <xf numFmtId="3" fontId="6" fillId="3" borderId="0" xfId="0" applyNumberFormat="1" applyFont="1" applyFill="1"/>
    <xf numFmtId="167" fontId="9" fillId="3" borderId="0" xfId="0" applyNumberFormat="1" applyFont="1" applyFill="1"/>
    <xf numFmtId="167" fontId="6" fillId="4" borderId="9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right"/>
    </xf>
    <xf numFmtId="3" fontId="6" fillId="3" borderId="0" xfId="0" applyNumberFormat="1" applyFont="1" applyFill="1" applyAlignment="1">
      <alignment horizontal="right"/>
    </xf>
    <xf numFmtId="167" fontId="9" fillId="3" borderId="11" xfId="0" applyNumberFormat="1" applyFont="1" applyFill="1" applyBorder="1"/>
    <xf numFmtId="3" fontId="9" fillId="3" borderId="0" xfId="0" applyNumberFormat="1" applyFont="1" applyFill="1"/>
    <xf numFmtId="167" fontId="6" fillId="0" borderId="0" xfId="0" applyNumberFormat="1" applyFont="1" applyAlignment="1">
      <alignment horizontal="right"/>
    </xf>
    <xf numFmtId="167" fontId="6" fillId="0" borderId="0" xfId="0" applyNumberFormat="1" applyFont="1"/>
    <xf numFmtId="0" fontId="29" fillId="3" borderId="0" xfId="0" applyFont="1" applyFill="1"/>
    <xf numFmtId="0" fontId="11" fillId="2" borderId="2" xfId="0" applyFont="1" applyFill="1" applyBorder="1" applyAlignment="1">
      <alignment horizontal="left" vertical="top" wrapText="1"/>
    </xf>
    <xf numFmtId="0" fontId="13" fillId="0" borderId="3" xfId="0" applyFont="1" applyBorder="1"/>
    <xf numFmtId="0" fontId="13" fillId="0" borderId="4" xfId="0" applyFont="1" applyBorder="1"/>
    <xf numFmtId="0" fontId="13" fillId="0" borderId="5" xfId="0" applyFont="1" applyBorder="1"/>
    <xf numFmtId="0" fontId="7" fillId="0" borderId="0" xfId="0" applyFont="1"/>
    <xf numFmtId="0" fontId="13" fillId="0" borderId="6" xfId="0" applyFont="1" applyBorder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</cellXfs>
  <cellStyles count="650">
    <cellStyle name="=C:\WINNT35\SYSTEM32\COMMAND.COM" xfId="11" xr:uid="{1892824C-EF6D-48D0-A124-A18225E50CFA}"/>
    <cellStyle name="Comma 10" xfId="53" xr:uid="{DC3EDD03-89F9-4F74-AC43-C4FB9544A156}"/>
    <cellStyle name="Comma 10 2" xfId="76" xr:uid="{697CC075-C4F7-423D-BE24-D0BAB64C9D12}"/>
    <cellStyle name="Comma 10 2 2" xfId="124" xr:uid="{D23861BE-D082-4938-AA41-C45078AA0A35}"/>
    <cellStyle name="Comma 10 2 2 2" xfId="231" xr:uid="{C6CA770E-05EC-4425-936D-E10F132F7633}"/>
    <cellStyle name="Comma 10 2 2 2 2" xfId="568" xr:uid="{5F0FC0D5-37D9-4E03-8CDE-4CE71AC8CB8A}"/>
    <cellStyle name="Comma 10 2 2 2 3" xfId="400" xr:uid="{93C608D7-84C1-4261-B238-FAEEB312EEC0}"/>
    <cellStyle name="Comma 10 2 2 3" xfId="178" xr:uid="{15AE8D9F-DCD0-47CE-B834-BEAD68197860}"/>
    <cellStyle name="Comma 10 2 2 3 2" xfId="515" xr:uid="{E33B7F11-2BD0-432E-AC82-B2D7DEC2065D}"/>
    <cellStyle name="Comma 10 2 2 3 3" xfId="347" xr:uid="{44C5DF12-F21D-46D4-BC30-08D94EB0C3DA}"/>
    <cellStyle name="Comma 10 2 2 4" xfId="462" xr:uid="{DBB80CA0-FF60-4413-B46F-F2C4F6A0F2F2}"/>
    <cellStyle name="Comma 10 2 2 5" xfId="294" xr:uid="{9C38E484-8644-40A7-97A3-434BE9E93DE2}"/>
    <cellStyle name="Comma 10 2 2 6" xfId="616" xr:uid="{039F1DA6-776F-45A1-8CC1-07CDBBAD2AB8}"/>
    <cellStyle name="Comma 10 2 3" xfId="210" xr:uid="{0DEE86D5-359D-4E61-9FA7-4D9FA98C2D88}"/>
    <cellStyle name="Comma 10 2 3 2" xfId="547" xr:uid="{DF75A2C5-0DCC-4318-9929-40F04E79B9F2}"/>
    <cellStyle name="Comma 10 2 3 3" xfId="379" xr:uid="{66592486-4DD9-40F1-B610-6DD827E2DC0B}"/>
    <cellStyle name="Comma 10 2 4" xfId="157" xr:uid="{E55A46BD-DA9D-480E-858D-02AE2C5021DF}"/>
    <cellStyle name="Comma 10 2 4 2" xfId="494" xr:uid="{05A68527-869E-4052-8ECC-DF937FDFFA69}"/>
    <cellStyle name="Comma 10 2 4 3" xfId="326" xr:uid="{BCD54098-A695-4F19-975E-427D30047E89}"/>
    <cellStyle name="Comma 10 2 5" xfId="441" xr:uid="{DE16E733-9408-4F2D-9B5F-0125BB5B41F0}"/>
    <cellStyle name="Comma 10 2 6" xfId="273" xr:uid="{1450E339-BB95-4388-975A-41DFB73A5FC8}"/>
    <cellStyle name="Comma 10 2 7" xfId="596" xr:uid="{FAFF1F48-C282-4C37-8B51-BF6E73FBBCAC}"/>
    <cellStyle name="Comma 10 3" xfId="113" xr:uid="{70B0C2CB-7A30-4234-9734-DE93C0B81793}"/>
    <cellStyle name="Comma 10 3 2" xfId="225" xr:uid="{8AD23C24-EA72-4756-B2B4-2DB4CB9F9143}"/>
    <cellStyle name="Comma 10 3 2 2" xfId="562" xr:uid="{99CD4B88-BE27-4FCA-9ECA-484CBCFCA816}"/>
    <cellStyle name="Comma 10 3 2 3" xfId="394" xr:uid="{319A11D0-31AC-4A19-AFD2-755F5897F022}"/>
    <cellStyle name="Comma 10 3 3" xfId="172" xr:uid="{EA9B17FA-04D9-4BA5-A9F5-EBD13B4276AC}"/>
    <cellStyle name="Comma 10 3 3 2" xfId="509" xr:uid="{E03C6D09-48B7-4D0F-BA4D-84CDA3F045C7}"/>
    <cellStyle name="Comma 10 3 3 3" xfId="341" xr:uid="{95028E74-EFD9-4F70-9863-A7E7933EAFAE}"/>
    <cellStyle name="Comma 10 3 4" xfId="456" xr:uid="{AD79663C-B420-44C5-AD4F-C02FE980AD88}"/>
    <cellStyle name="Comma 10 3 5" xfId="288" xr:uid="{7CA80557-18FB-4D53-96DD-D5CD332D4B20}"/>
    <cellStyle name="Comma 10 3 6" xfId="610" xr:uid="{CFC10E72-1446-408A-957F-AFF285AAFF54}"/>
    <cellStyle name="Comma 10 4" xfId="198" xr:uid="{DB33C67C-CACB-4DBA-8DAB-F5AE9D09F234}"/>
    <cellStyle name="Comma 10 4 2" xfId="535" xr:uid="{8C4C35F6-5C14-4331-BCE9-FC938E0FF059}"/>
    <cellStyle name="Comma 10 4 3" xfId="367" xr:uid="{EF527368-C9D0-4CA2-89D5-0A9261C8F005}"/>
    <cellStyle name="Comma 10 5" xfId="145" xr:uid="{AB173FBB-5983-4F9F-A52E-A6BAE2D929B4}"/>
    <cellStyle name="Comma 10 5 2" xfId="482" xr:uid="{36D2698F-4508-4CE8-928F-3744CA35808C}"/>
    <cellStyle name="Comma 10 5 3" xfId="314" xr:uid="{E0B4BE2C-54FC-40D0-A2E8-4F183AA3A786}"/>
    <cellStyle name="Comma 10 6" xfId="429" xr:uid="{10BDD2E5-B862-42CA-A95C-B1EE253FF735}"/>
    <cellStyle name="Comma 10 7" xfId="261" xr:uid="{1243BD89-ABD4-41A2-B927-9CA36EF92A6C}"/>
    <cellStyle name="Comma 10 8" xfId="590" xr:uid="{6C5B7F95-AE3A-48E2-AB24-E9578C24229A}"/>
    <cellStyle name="Comma 11" xfId="55" xr:uid="{F4C331A6-4F8A-44FA-854D-D1309D7C50EF}"/>
    <cellStyle name="Comma 11 2" xfId="200" xr:uid="{278D368B-46EC-4A5F-BF19-B4CCE8791115}"/>
    <cellStyle name="Comma 11 2 2" xfId="537" xr:uid="{696FEFFB-F0E2-4765-9908-E8DBB16E89E2}"/>
    <cellStyle name="Comma 11 2 3" xfId="369" xr:uid="{3A2191F8-4CA9-487A-88DC-E1DA4463B170}"/>
    <cellStyle name="Comma 11 3" xfId="147" xr:uid="{E63A7258-14F1-4510-978F-0DC417946994}"/>
    <cellStyle name="Comma 11 3 2" xfId="484" xr:uid="{D6F6A14B-5D81-406D-8747-6C91BD515F72}"/>
    <cellStyle name="Comma 11 3 3" xfId="316" xr:uid="{ED2EC261-8958-4E10-8B37-F41C321DF95C}"/>
    <cellStyle name="Comma 11 4" xfId="431" xr:uid="{1578A696-131E-4A55-A51F-AB3BD7F35DC3}"/>
    <cellStyle name="Comma 11 5" xfId="263" xr:uid="{3FCB5ED6-00B7-40F5-8214-01E9CACC394F}"/>
    <cellStyle name="Comma 12" xfId="58" xr:uid="{77ED76CD-391C-43F3-B4EC-DDC28A23BE11}"/>
    <cellStyle name="Comma 12 2" xfId="115" xr:uid="{12F9A143-D397-49B3-869C-5E0C5C6F91E6}"/>
    <cellStyle name="Comma 12 2 2" xfId="227" xr:uid="{B79B3CAF-C757-42E0-BD85-A928E311F852}"/>
    <cellStyle name="Comma 12 2 2 2" xfId="564" xr:uid="{E972CDDD-F5C1-48D4-9AB7-B776B0100991}"/>
    <cellStyle name="Comma 12 2 2 3" xfId="396" xr:uid="{08B7F43C-1C17-407D-B82C-D3D52D376E39}"/>
    <cellStyle name="Comma 12 2 3" xfId="174" xr:uid="{D7107AF8-3836-488E-B3CF-7B1D660515E8}"/>
    <cellStyle name="Comma 12 2 3 2" xfId="511" xr:uid="{44165FCE-3D38-4352-9A12-A3657D0FA2C1}"/>
    <cellStyle name="Comma 12 2 3 3" xfId="343" xr:uid="{057F3D84-EB36-4852-B35C-A72099F39DB2}"/>
    <cellStyle name="Comma 12 2 4" xfId="458" xr:uid="{75954127-EA3B-4F7C-8C4F-C16EFB339435}"/>
    <cellStyle name="Comma 12 2 5" xfId="290" xr:uid="{0EF3424D-E9F4-4317-86E4-E7EDDC225AB5}"/>
    <cellStyle name="Comma 12 2 6" xfId="612" xr:uid="{4344F42F-6E95-46C5-97A3-5750DA395154}"/>
    <cellStyle name="Comma 12 3" xfId="202" xr:uid="{361A4B95-A669-4D49-B27F-3CE4AB1EC833}"/>
    <cellStyle name="Comma 12 3 2" xfId="539" xr:uid="{503D3A90-DC5C-450A-A9BC-C5F29C589F8B}"/>
    <cellStyle name="Comma 12 3 3" xfId="371" xr:uid="{6D2B9D40-91D1-4977-BD46-E39B2FF6C2F5}"/>
    <cellStyle name="Comma 12 4" xfId="149" xr:uid="{DA0C243F-1462-4216-93E3-8A5F4691ED17}"/>
    <cellStyle name="Comma 12 4 2" xfId="486" xr:uid="{EADC304C-F379-4F50-A969-D9AC43BDBBF1}"/>
    <cellStyle name="Comma 12 4 3" xfId="318" xr:uid="{B50A7620-A1E3-4191-B0E5-CE4780BEDF61}"/>
    <cellStyle name="Comma 12 5" xfId="433" xr:uid="{36934ED2-F8EF-4E84-A668-8485F628A685}"/>
    <cellStyle name="Comma 12 6" xfId="265" xr:uid="{B43323E4-B8A3-4FB0-A1BE-785AAB9B7B7F}"/>
    <cellStyle name="Comma 12 7" xfId="592" xr:uid="{7DBA09D7-B538-457B-9D7D-D6C826C6A8D8}"/>
    <cellStyle name="Comma 13" xfId="63" xr:uid="{122137FD-9C6A-41EB-BB68-379BC0DEBEA2}"/>
    <cellStyle name="Comma 13 2" xfId="204" xr:uid="{145F270D-1CB5-4EF0-B7A8-631941B59D9D}"/>
    <cellStyle name="Comma 13 2 2" xfId="541" xr:uid="{38EBBA84-A117-4DA6-8A18-A3F85E790370}"/>
    <cellStyle name="Comma 13 2 3" xfId="373" xr:uid="{A113277B-27ED-49B7-8690-0BB951708005}"/>
    <cellStyle name="Comma 13 3" xfId="151" xr:uid="{150C57A9-2EE2-4F17-A13C-5220F9467C49}"/>
    <cellStyle name="Comma 13 3 2" xfId="488" xr:uid="{EE04586D-EC03-44CF-BA6A-3E8760A77847}"/>
    <cellStyle name="Comma 13 3 3" xfId="320" xr:uid="{B7F508E1-76C6-4498-99F1-56915A2E31F3}"/>
    <cellStyle name="Comma 13 4" xfId="435" xr:uid="{1B9B8152-4A45-478A-A76E-4B49C7E442A4}"/>
    <cellStyle name="Comma 13 5" xfId="267" xr:uid="{B215C6DB-0918-485B-B30E-D106A83D7768}"/>
    <cellStyle name="Comma 14" xfId="64" xr:uid="{A4DE8A29-382F-4527-88F5-FE52DE18C45C}"/>
    <cellStyle name="Comma 15" xfId="68" xr:uid="{8D1319BE-B25D-4EF4-A3C0-77D2C6A009C4}"/>
    <cellStyle name="Comma 15 2" xfId="119" xr:uid="{DE3B2179-8D0D-4EC1-B0DF-F03B643F3FCC}"/>
    <cellStyle name="Comma 16" xfId="81" xr:uid="{E5A46A25-1A18-44F6-A6A7-308BE5729CC0}"/>
    <cellStyle name="Comma 17" xfId="84" xr:uid="{26886CE5-2E23-4058-BB0E-B3D8164AE4CD}"/>
    <cellStyle name="Comma 17 2" xfId="127" xr:uid="{846A1732-7C38-428E-9DA0-E16D099DE87C}"/>
    <cellStyle name="Comma 17 2 2" xfId="234" xr:uid="{6FFF145F-F527-4BA5-9286-BFA4FE67F78F}"/>
    <cellStyle name="Comma 17 2 2 2" xfId="571" xr:uid="{C6B4DAF3-3F2F-4475-BE1C-416F9456F069}"/>
    <cellStyle name="Comma 17 2 2 3" xfId="403" xr:uid="{DDE18692-2F27-4B8C-B207-E976F45707C6}"/>
    <cellStyle name="Comma 17 2 3" xfId="181" xr:uid="{9ACFBDD8-4D96-4AEA-B9F4-EBB5C9056E4C}"/>
    <cellStyle name="Comma 17 2 3 2" xfId="518" xr:uid="{BE683316-0EFF-4EB7-B217-C8A97418C0AC}"/>
    <cellStyle name="Comma 17 2 3 3" xfId="350" xr:uid="{260A57B6-5577-49CA-92A8-9CA4BB6B1B97}"/>
    <cellStyle name="Comma 17 2 4" xfId="465" xr:uid="{F79921DF-C75E-45D0-ACFD-DF846FF601A3}"/>
    <cellStyle name="Comma 17 2 5" xfId="297" xr:uid="{11BA562B-944F-4967-AAC8-0C99CD62ECFB}"/>
    <cellStyle name="Comma 17 2 6" xfId="619" xr:uid="{17D28D0E-816D-4DD8-A538-A677BFF5C654}"/>
    <cellStyle name="Comma 17 3" xfId="214" xr:uid="{3FCB8DF5-124A-47FB-8D30-499384412BD3}"/>
    <cellStyle name="Comma 17 3 2" xfId="551" xr:uid="{6C51BF5F-4301-4A3D-96F2-919E11BA324A}"/>
    <cellStyle name="Comma 17 3 3" xfId="383" xr:uid="{0623DF87-75E2-41FE-9E8D-874F44D8A6DE}"/>
    <cellStyle name="Comma 17 4" xfId="161" xr:uid="{4C4C27F5-F1CE-4F2A-8E98-6343564302FB}"/>
    <cellStyle name="Comma 17 4 2" xfId="498" xr:uid="{0DE5CEE6-22D1-440E-B78A-2233E85577D0}"/>
    <cellStyle name="Comma 17 4 3" xfId="330" xr:uid="{CB1088C0-8F9C-4111-81FB-773A478D89CE}"/>
    <cellStyle name="Comma 17 5" xfId="445" xr:uid="{CE7B0D89-8C93-4CC5-B9E8-AFEAF07A4BCC}"/>
    <cellStyle name="Comma 17 6" xfId="277" xr:uid="{DE84FC89-E7B6-4882-9E16-3CF6143CF58D}"/>
    <cellStyle name="Comma 18" xfId="87" xr:uid="{1B3F5D30-3485-4394-8392-1D3FD6F39F1D}"/>
    <cellStyle name="Comma 18 2" xfId="128" xr:uid="{4B752CFF-7569-4506-B913-E7F6EBCB417C}"/>
    <cellStyle name="Comma 18 2 2" xfId="235" xr:uid="{83892787-5F28-4404-92FE-786B5D88A79B}"/>
    <cellStyle name="Comma 18 2 2 2" xfId="572" xr:uid="{89694137-2F91-4299-81F0-A41F13D70FD4}"/>
    <cellStyle name="Comma 18 2 2 3" xfId="404" xr:uid="{9962460C-09C0-4F5C-BAF5-D98AEE37C75A}"/>
    <cellStyle name="Comma 18 2 3" xfId="182" xr:uid="{9BFBAA8B-10C7-40BA-A545-1DC301ABF6C1}"/>
    <cellStyle name="Comma 18 2 3 2" xfId="519" xr:uid="{AADEF677-A343-4025-9CEA-E7200780F278}"/>
    <cellStyle name="Comma 18 2 3 3" xfId="351" xr:uid="{A01CA529-5580-4D2F-8700-331C5707FD21}"/>
    <cellStyle name="Comma 18 2 4" xfId="466" xr:uid="{3F8099C4-738A-427E-A422-48AC9D76606D}"/>
    <cellStyle name="Comma 18 2 5" xfId="298" xr:uid="{3CDCBB33-58A7-4275-A3FD-17E9E7D40FB4}"/>
    <cellStyle name="Comma 18 2 6" xfId="620" xr:uid="{3E5984D1-C13F-4F78-B733-87270506A891}"/>
    <cellStyle name="Comma 18 3" xfId="215" xr:uid="{CFC31548-F73A-4123-82D2-CF4E58693099}"/>
    <cellStyle name="Comma 18 3 2" xfId="552" xr:uid="{3DBCAC2F-C85E-4A11-856E-36592960359B}"/>
    <cellStyle name="Comma 18 3 3" xfId="384" xr:uid="{D2FFC706-1A5F-41C4-A3F8-47E785CA0D28}"/>
    <cellStyle name="Comma 18 4" xfId="162" xr:uid="{21ABD0A1-10B8-4F3E-A0DE-5EB0FF423D7F}"/>
    <cellStyle name="Comma 18 4 2" xfId="499" xr:uid="{15CD25E3-6E6A-4141-9887-C12AEAAE9010}"/>
    <cellStyle name="Comma 18 4 3" xfId="331" xr:uid="{65E9DE47-B1D1-4435-9177-0E37284FE701}"/>
    <cellStyle name="Comma 18 5" xfId="446" xr:uid="{A3F8C91D-5719-4C9F-9051-D57079DE623B}"/>
    <cellStyle name="Comma 18 6" xfId="278" xr:uid="{9E4DBB27-7408-4C81-B835-4E4570E3A90B}"/>
    <cellStyle name="Comma 18 7" xfId="599" xr:uid="{214FF45A-90B5-4CC1-824F-6AF3BE11FC58}"/>
    <cellStyle name="Comma 2" xfId="32" xr:uid="{572D4532-94BF-415C-A1A8-6E4220ECF054}"/>
    <cellStyle name="Comma 2 10" xfId="421" xr:uid="{857AA0E1-5477-474F-8878-846EE894E469}"/>
    <cellStyle name="Comma 2 11" xfId="253" xr:uid="{A83014CE-FF3C-4602-9F9B-277946B5B335}"/>
    <cellStyle name="Comma 2 12" xfId="582" xr:uid="{076157B4-5AEC-4CB0-BED1-96CC63F830F9}"/>
    <cellStyle name="Comma 2 2" xfId="40" xr:uid="{FD66B7DD-0524-4D1C-A5B1-4B9C88A5548E}"/>
    <cellStyle name="Comma 2 2 2" xfId="92" xr:uid="{BB0CB59C-3812-463B-BCFB-E1C5A3559B2E}"/>
    <cellStyle name="Comma 2 3" xfId="49" xr:uid="{B0302321-AD22-45E1-A5D9-D43825C517DA}"/>
    <cellStyle name="Comma 2 3 2" xfId="111" xr:uid="{FD5B1DAC-BDB2-4359-89A1-275557D66F3F}"/>
    <cellStyle name="Comma 2 3 2 2" xfId="223" xr:uid="{62A40392-C688-40A5-9C89-AF9F9F875F16}"/>
    <cellStyle name="Comma 2 3 2 2 2" xfId="560" xr:uid="{8839137F-3CE6-4FF2-9580-33CDE95DBA62}"/>
    <cellStyle name="Comma 2 3 2 2 3" xfId="392" xr:uid="{9D9BB639-6845-4AF6-9B09-05DE955F7F9D}"/>
    <cellStyle name="Comma 2 3 2 3" xfId="170" xr:uid="{DFC216D7-D247-4C28-A02A-4495A1DFF4C4}"/>
    <cellStyle name="Comma 2 3 2 3 2" xfId="507" xr:uid="{D317D66A-F775-4BA2-81A7-276771E75BC1}"/>
    <cellStyle name="Comma 2 3 2 3 3" xfId="339" xr:uid="{BF89CB00-B3BE-4D1D-AD8F-435DF6D3FB9E}"/>
    <cellStyle name="Comma 2 3 2 4" xfId="454" xr:uid="{A0CF324A-F213-406D-955F-7237F9E255CC}"/>
    <cellStyle name="Comma 2 3 2 5" xfId="286" xr:uid="{01EE6E7B-A437-4B1C-A2E6-D51ADDC24EAF}"/>
    <cellStyle name="Comma 2 3 2 6" xfId="608" xr:uid="{A89BF707-DAFA-4B98-A92C-6816D9F74F2D}"/>
    <cellStyle name="Comma 2 3 3" xfId="196" xr:uid="{045D07CE-A1AA-4E27-8FF4-970FD3A5AF4F}"/>
    <cellStyle name="Comma 2 3 3 2" xfId="533" xr:uid="{42AA3E3C-36CC-4006-9BD6-48BEF6A68B3F}"/>
    <cellStyle name="Comma 2 3 3 3" xfId="365" xr:uid="{BB6BA40A-2FE6-423B-8D2E-177DC0774E5C}"/>
    <cellStyle name="Comma 2 3 4" xfId="143" xr:uid="{52F97B28-57E2-4743-97B5-44C3831B6B8D}"/>
    <cellStyle name="Comma 2 3 4 2" xfId="480" xr:uid="{A38CE38F-82A5-49CB-AC5C-5969661F741A}"/>
    <cellStyle name="Comma 2 3 4 3" xfId="312" xr:uid="{DE8B1523-C588-46F3-B85B-CD3ED6182334}"/>
    <cellStyle name="Comma 2 3 5" xfId="427" xr:uid="{FDB71D52-B62F-497A-8DC4-4F48B078E299}"/>
    <cellStyle name="Comma 2 3 6" xfId="259" xr:uid="{23D4F5FC-CDA4-457D-BF19-F0FBFD85D66E}"/>
    <cellStyle name="Comma 2 3 7" xfId="588" xr:uid="{C8870EB9-B197-4F27-98EB-8AAF6ADFCA1E}"/>
    <cellStyle name="Comma 2 4" xfId="16" xr:uid="{9096F5CC-016F-4967-AAB9-09ECAEFDCF5C}"/>
    <cellStyle name="Comma 2 4 2" xfId="122" xr:uid="{F2C36427-BEAD-4116-AF18-F259A8F18375}"/>
    <cellStyle name="Comma 2 4 2 2" xfId="229" xr:uid="{42685860-F783-413A-B2A6-01412D792ED1}"/>
    <cellStyle name="Comma 2 4 2 2 2" xfId="566" xr:uid="{F8682C18-B47E-4A7D-8749-522E83E413B1}"/>
    <cellStyle name="Comma 2 4 2 2 3" xfId="398" xr:uid="{DA0CB8E7-D4FF-4905-B425-585EB65351DD}"/>
    <cellStyle name="Comma 2 4 2 3" xfId="176" xr:uid="{7DDABF26-EB05-4D89-8A42-6D42AD4EC833}"/>
    <cellStyle name="Comma 2 4 2 3 2" xfId="513" xr:uid="{F80FD927-100C-4FA2-9662-4BC2D4F48EA1}"/>
    <cellStyle name="Comma 2 4 2 3 3" xfId="345" xr:uid="{0A6C4348-6908-40DD-BFAF-D274498C1EA2}"/>
    <cellStyle name="Comma 2 4 2 4" xfId="460" xr:uid="{E9CC094F-6A73-45F7-A76F-5E7BC5940A6D}"/>
    <cellStyle name="Comma 2 4 2 5" xfId="292" xr:uid="{A6431F7E-0B20-4535-99FD-6388BE3A650F}"/>
    <cellStyle name="Comma 2 4 2 6" xfId="614" xr:uid="{E57F96CA-8EE9-491E-8F62-F08ADA180ACD}"/>
    <cellStyle name="Comma 2 4 3" xfId="71" xr:uid="{68476C9D-CDDF-4AE7-ACF6-FAC3F29F5AD2}"/>
    <cellStyle name="Comma 2 4 3 2" xfId="206" xr:uid="{CAC307C1-630F-47BF-AE51-0DC0422FFB86}"/>
    <cellStyle name="Comma 2 4 3 2 2" xfId="543" xr:uid="{0B13F6AA-3399-4B8F-B7AD-2450DC38D4A4}"/>
    <cellStyle name="Comma 2 4 3 2 3" xfId="375" xr:uid="{C26CA63B-8E34-42E4-9952-ACEF3AAE2F8B}"/>
    <cellStyle name="Comma 2 4 3 3" xfId="153" xr:uid="{14FFA44B-13A2-44ED-B1B2-4FEB02632CB1}"/>
    <cellStyle name="Comma 2 4 3 3 2" xfId="490" xr:uid="{8CF8283A-370B-4D3C-874F-B6BBE2CC0EFB}"/>
    <cellStyle name="Comma 2 4 3 3 3" xfId="322" xr:uid="{4909007B-18D0-465B-8772-845DDC006C3D}"/>
    <cellStyle name="Comma 2 4 3 4" xfId="437" xr:uid="{62879786-C8CE-4E77-AAA6-F0AC68461E31}"/>
    <cellStyle name="Comma 2 4 3 5" xfId="269" xr:uid="{6A132976-F3CC-4E38-890C-C571BD20D8BB}"/>
    <cellStyle name="Comma 2 4 4" xfId="183" xr:uid="{7B52D13A-3C5E-4AA1-A6B6-16F3651D3961}"/>
    <cellStyle name="Comma 2 4 4 2" xfId="520" xr:uid="{DDFB48F9-AB05-42EE-8C14-90D353AD7A83}"/>
    <cellStyle name="Comma 2 4 4 3" xfId="352" xr:uid="{49203607-37C5-435A-BAC4-3788C3D8EA97}"/>
    <cellStyle name="Comma 2 4 5" xfId="130" xr:uid="{28D1E5E9-8AB8-4288-B003-C1A5B388958C}"/>
    <cellStyle name="Comma 2 4 5 2" xfId="467" xr:uid="{994ABA4A-2868-4512-997E-BB131A6F09D4}"/>
    <cellStyle name="Comma 2 4 5 3" xfId="299" xr:uid="{F5DF1D44-16BA-4A8B-8DF0-548DDCC8AF56}"/>
    <cellStyle name="Comma 2 4 6" xfId="414" xr:uid="{1446934C-FBDC-45A7-A86D-C9CA9143DD60}"/>
    <cellStyle name="Comma 2 4 7" xfId="246" xr:uid="{E5C4C409-9133-4A8C-A6F0-3FCE5A2874D6}"/>
    <cellStyle name="Comma 2 4 8" xfId="594" xr:uid="{8EAF2C0E-85B9-4BE2-9805-3D2F95441657}"/>
    <cellStyle name="Comma 2 5" xfId="73" xr:uid="{54481DBA-F77F-41BF-A227-EA2BD5F58301}"/>
    <cellStyle name="Comma 2 5 2" xfId="208" xr:uid="{32B0E665-ACEC-4A5D-9E34-1061304F81CA}"/>
    <cellStyle name="Comma 2 5 2 2" xfId="240" xr:uid="{0B848834-94B6-43FC-A49D-E66EB6045406}"/>
    <cellStyle name="Comma 2 5 2 2 2" xfId="576" xr:uid="{423700DA-98B1-4DCC-9395-136E4B6B8D67}"/>
    <cellStyle name="Comma 2 5 2 2 3" xfId="408" xr:uid="{C046B640-BC99-4E50-B85F-EE54B6577122}"/>
    <cellStyle name="Comma 2 5 2 3" xfId="545" xr:uid="{41B3377D-2951-4809-89FE-E4A72C457E41}"/>
    <cellStyle name="Comma 2 5 2 4" xfId="377" xr:uid="{46494E6F-17B1-4C81-AD84-F46FECEAB06F}"/>
    <cellStyle name="Comma 2 5 3" xfId="155" xr:uid="{DE2B3713-6B8E-4C87-A757-C9613F480DF4}"/>
    <cellStyle name="Comma 2 5 3 2" xfId="492" xr:uid="{2F05F4BF-1890-4B2F-9805-EFE02B46B48D}"/>
    <cellStyle name="Comma 2 5 3 3" xfId="324" xr:uid="{36276C8A-6984-4559-8C77-9F102531DCAC}"/>
    <cellStyle name="Comma 2 5 4" xfId="439" xr:uid="{5014C63B-B07C-4B75-8281-AB3A04D66F96}"/>
    <cellStyle name="Comma 2 5 5" xfId="271" xr:uid="{F722580F-A9C5-4F12-A864-CD5C746A8890}"/>
    <cellStyle name="Comma 2 6" xfId="90" xr:uid="{D54423FE-6799-499A-9B62-2BD7B440E80F}"/>
    <cellStyle name="Comma 2 7" xfId="105" xr:uid="{FBD3D4F0-1F06-4B93-B3C1-11E283E3613B}"/>
    <cellStyle name="Comma 2 7 2" xfId="217" xr:uid="{6C5AE6C3-DB09-479E-B38A-6BA8AE02FDE4}"/>
    <cellStyle name="Comma 2 7 2 2" xfId="554" xr:uid="{B5E734E5-0A14-40E8-8C4C-25A55137DACE}"/>
    <cellStyle name="Comma 2 7 2 3" xfId="386" xr:uid="{7F1993A0-E71C-4998-83BC-0AD8B06D08DB}"/>
    <cellStyle name="Comma 2 7 3" xfId="164" xr:uid="{7DFF4B49-6130-4D85-9BDF-93E072F95C34}"/>
    <cellStyle name="Comma 2 7 3 2" xfId="501" xr:uid="{5405210C-AD36-4896-ACB7-803A9C734303}"/>
    <cellStyle name="Comma 2 7 3 3" xfId="333" xr:uid="{4226A27A-71D4-441C-BB51-59E51B85A75A}"/>
    <cellStyle name="Comma 2 7 4" xfId="448" xr:uid="{A7E00885-5EF0-482B-BAC7-4B27E3B38E1C}"/>
    <cellStyle name="Comma 2 7 5" xfId="280" xr:uid="{2CBD693F-A490-4D91-9679-73B65B9DD757}"/>
    <cellStyle name="Comma 2 7 6" xfId="602" xr:uid="{6CF7CA05-7D9B-4A41-B612-C6AAA64599A5}"/>
    <cellStyle name="Comma 2 8" xfId="190" xr:uid="{0BBA60F3-BBA4-4F25-B875-45AA253E452C}"/>
    <cellStyle name="Comma 2 8 2" xfId="527" xr:uid="{3D735B06-FAAC-43A3-B08B-8A53DE78F167}"/>
    <cellStyle name="Comma 2 8 3" xfId="359" xr:uid="{CA4AF727-B9AA-40A5-9E9E-EEAC5E450060}"/>
    <cellStyle name="Comma 2 9" xfId="137" xr:uid="{107EE222-62D2-405A-8433-315F17A81C77}"/>
    <cellStyle name="Comma 2 9 2" xfId="474" xr:uid="{40D7D892-BC18-423D-9EEF-D3BF87E6B983}"/>
    <cellStyle name="Comma 2 9 3" xfId="306" xr:uid="{956B5B00-F470-462E-9449-FBFB86DDC601}"/>
    <cellStyle name="Comma 3" xfId="33" xr:uid="{095317E9-3A0E-4F1E-8117-5962F4DB6087}"/>
    <cellStyle name="Comma 3 2" xfId="14" xr:uid="{37351779-4D69-4C3C-BA0D-04248587CD82}"/>
    <cellStyle name="Comma 3 2 2" xfId="74" xr:uid="{D8F0D99C-BE07-4E88-9D08-34C97C15D73E}"/>
    <cellStyle name="Comma 3 2 2 2" xfId="123" xr:uid="{6CE2AC64-CBE8-4F8E-A436-FE6C1E973657}"/>
    <cellStyle name="Comma 3 2 2 2 2" xfId="230" xr:uid="{BD7C43BF-5454-44D4-A7AE-80CAC34CB117}"/>
    <cellStyle name="Comma 3 2 2 2 2 2" xfId="567" xr:uid="{DCD6CC81-0DB5-4BFC-9235-F563E3A73C3F}"/>
    <cellStyle name="Comma 3 2 2 2 2 3" xfId="399" xr:uid="{EC70BC20-913F-4899-B8D6-399984A084A5}"/>
    <cellStyle name="Comma 3 2 2 2 3" xfId="177" xr:uid="{4FBD9A42-50F4-472A-B901-6BFDC23D12B7}"/>
    <cellStyle name="Comma 3 2 2 2 3 2" xfId="514" xr:uid="{F871AD03-1380-481E-9C0E-054E0AD1C7E1}"/>
    <cellStyle name="Comma 3 2 2 2 3 3" xfId="346" xr:uid="{DE298986-E59E-4225-B8BA-2A834BB10575}"/>
    <cellStyle name="Comma 3 2 2 2 4" xfId="461" xr:uid="{A043C81F-90C9-49EE-B102-38D4F89DC47B}"/>
    <cellStyle name="Comma 3 2 2 2 5" xfId="293" xr:uid="{0BC7C036-E588-46AF-A7C9-02AF9ED4B34A}"/>
    <cellStyle name="Comma 3 2 2 2 6" xfId="615" xr:uid="{3E7468E1-DA77-4AB1-85D9-C3B139BF1ED9}"/>
    <cellStyle name="Comma 3 2 2 3" xfId="209" xr:uid="{A415FCE9-1AF4-47C7-AA89-7F70729A3308}"/>
    <cellStyle name="Comma 3 2 2 3 2" xfId="546" xr:uid="{9BAC66FB-A386-48EF-B237-CF0E949E862B}"/>
    <cellStyle name="Comma 3 2 2 3 3" xfId="378" xr:uid="{86367182-841D-4B72-9ABF-9B6AF72E343F}"/>
    <cellStyle name="Comma 3 2 2 4" xfId="156" xr:uid="{3DFC71AB-3DCA-4F32-B50F-8A5F6ACBA1C5}"/>
    <cellStyle name="Comma 3 2 2 4 2" xfId="493" xr:uid="{ECDB04D4-EF04-42DE-8DE4-37A79BA136C6}"/>
    <cellStyle name="Comma 3 2 2 4 3" xfId="325" xr:uid="{6203E5E3-345A-4371-86CB-3BB83390F830}"/>
    <cellStyle name="Comma 3 2 2 5" xfId="440" xr:uid="{5DB1FF3E-6666-4AA8-8D21-2BE678ED6ADF}"/>
    <cellStyle name="Comma 3 2 2 6" xfId="272" xr:uid="{0F3638BA-7DC5-45FB-8810-865182871515}"/>
    <cellStyle name="Comma 3 2 2 7" xfId="595" xr:uid="{09AE7FB9-34DD-4DD9-A3EF-0F2088495792}"/>
    <cellStyle name="Comma 3 3" xfId="17" xr:uid="{AD074714-7854-4104-99D6-CB24D030FA32}"/>
    <cellStyle name="Comma 3 3 2" xfId="120" xr:uid="{72FBF9D4-5F8A-4B06-B7A1-8B433DA5D8BB}"/>
    <cellStyle name="Comma 3 3 2 2" xfId="228" xr:uid="{7024FAEE-8806-4EF1-A87A-43477317F9B6}"/>
    <cellStyle name="Comma 3 3 2 2 2" xfId="565" xr:uid="{6DA8CBDA-4F9C-471E-A105-CD1BAFAE1C94}"/>
    <cellStyle name="Comma 3 3 2 2 3" xfId="397" xr:uid="{66B4ACA6-55AA-4AA7-B76C-3747CFCA2B0B}"/>
    <cellStyle name="Comma 3 3 2 3" xfId="175" xr:uid="{ED36959B-6187-4C1D-8C6C-151317E076B1}"/>
    <cellStyle name="Comma 3 3 2 3 2" xfId="512" xr:uid="{60BBF4A8-12E8-4C7E-B55E-989BB5722D46}"/>
    <cellStyle name="Comma 3 3 2 3 3" xfId="344" xr:uid="{7FAF6A0E-81AF-4755-8012-AE1852D54A4D}"/>
    <cellStyle name="Comma 3 3 2 4" xfId="459" xr:uid="{A0BB7BFA-10E3-46D0-B6B9-C9609FFD3693}"/>
    <cellStyle name="Comma 3 3 2 5" xfId="291" xr:uid="{D3EAA37A-8449-4ED7-A2CB-BA0CB0CD9F34}"/>
    <cellStyle name="Comma 3 3 2 6" xfId="613" xr:uid="{C4ADE2BD-58F6-4F85-B22C-AA6998B46792}"/>
    <cellStyle name="Comma 3 3 3" xfId="69" xr:uid="{166FC6B5-8BEC-4D0B-9C97-B63272FC70FB}"/>
    <cellStyle name="Comma 3 3 3 2" xfId="205" xr:uid="{DAED6C1E-4C7A-4338-998D-80AFD42BCBBE}"/>
    <cellStyle name="Comma 3 3 3 2 2" xfId="542" xr:uid="{9A927C13-0C8F-49A5-B5BA-E9F09E61D091}"/>
    <cellStyle name="Comma 3 3 3 2 3" xfId="374" xr:uid="{330C1FCF-2865-49D9-8781-04B6DEDE448A}"/>
    <cellStyle name="Comma 3 3 3 3" xfId="152" xr:uid="{360B919A-C933-4D91-94CA-A6606E755135}"/>
    <cellStyle name="Comma 3 3 3 3 2" xfId="489" xr:uid="{2D7F7E3B-1E2C-4E77-8BFA-895793D3CF16}"/>
    <cellStyle name="Comma 3 3 3 3 3" xfId="321" xr:uid="{C535760E-E31A-40C1-A94F-4CC89249881B}"/>
    <cellStyle name="Comma 3 3 3 4" xfId="436" xr:uid="{76E3A9C9-13A0-4817-8C0B-2A0C9A903A20}"/>
    <cellStyle name="Comma 3 3 3 5" xfId="268" xr:uid="{5930E62A-DD70-4759-B6B8-31862B1565BB}"/>
    <cellStyle name="Comma 3 3 4" xfId="184" xr:uid="{17E0B969-B57F-4FC6-A1BB-8EAD62693769}"/>
    <cellStyle name="Comma 3 3 4 2" xfId="521" xr:uid="{7D842CA8-7401-466D-AC1B-029D0CC926F2}"/>
    <cellStyle name="Comma 3 3 4 3" xfId="353" xr:uid="{8A0C1AE4-FFFE-4F5F-BAC7-56EEBF2CB309}"/>
    <cellStyle name="Comma 3 3 5" xfId="131" xr:uid="{54B66D7B-62B4-4FFB-BDA9-7F85CA9D005E}"/>
    <cellStyle name="Comma 3 3 5 2" xfId="468" xr:uid="{73DDA62A-E508-4EF7-9527-D6A0761930FB}"/>
    <cellStyle name="Comma 3 3 5 3" xfId="300" xr:uid="{16294C4D-5D27-4F51-A8FD-A1EB3B3F63DB}"/>
    <cellStyle name="Comma 3 3 6" xfId="415" xr:uid="{741A8F91-1172-440E-8DDE-404889B49F7C}"/>
    <cellStyle name="Comma 3 3 7" xfId="247" xr:uid="{FAC19F30-7662-4561-8393-DB7432136F1F}"/>
    <cellStyle name="Comma 3 3 8" xfId="593" xr:uid="{931FA186-6152-4DBA-8F7B-29178E07783F}"/>
    <cellStyle name="Comma 3 4" xfId="106" xr:uid="{52CA96C9-7A9A-4D49-BCDF-84A218D91769}"/>
    <cellStyle name="Comma 3 4 2" xfId="218" xr:uid="{225C2A5D-0D64-4F02-A6AA-90A966321FDE}"/>
    <cellStyle name="Comma 3 4 2 2" xfId="555" xr:uid="{10572F45-1A8E-4D46-9E35-95AE001AC350}"/>
    <cellStyle name="Comma 3 4 2 3" xfId="387" xr:uid="{726FD24D-EA40-46F5-97C9-B661B0E5D296}"/>
    <cellStyle name="Comma 3 4 3" xfId="165" xr:uid="{F013548A-BC1C-457C-BBAF-90CA95528436}"/>
    <cellStyle name="Comma 3 4 3 2" xfId="502" xr:uid="{FB3A86D8-6785-4FAA-BC15-2E8296374FC5}"/>
    <cellStyle name="Comma 3 4 3 3" xfId="334" xr:uid="{97E92C26-649E-4690-B6DF-4F950EEB3F68}"/>
    <cellStyle name="Comma 3 4 4" xfId="449" xr:uid="{999CD6DF-987D-46C5-8BB2-4F257E6C0632}"/>
    <cellStyle name="Comma 3 4 5" xfId="281" xr:uid="{847DF238-4F2B-4B10-95DF-FB93EB98CBFD}"/>
    <cellStyle name="Comma 3 4 6" xfId="603" xr:uid="{41D11D93-099D-494B-8000-3A505FD669A7}"/>
    <cellStyle name="Comma 3 5" xfId="191" xr:uid="{11CFFD7C-728B-425A-843F-CF8A52C293BA}"/>
    <cellStyle name="Comma 3 5 2" xfId="528" xr:uid="{E39CF55C-9EDB-4D75-AB64-A4D1546CA451}"/>
    <cellStyle name="Comma 3 5 3" xfId="360" xr:uid="{93E23103-938A-4ED7-9B26-5ED4872DF551}"/>
    <cellStyle name="Comma 3 6" xfId="138" xr:uid="{46D6E901-3130-45E5-AAC4-85267E1511E0}"/>
    <cellStyle name="Comma 3 6 2" xfId="475" xr:uid="{A52061B7-B1D9-4873-989D-CDA99A5C11E8}"/>
    <cellStyle name="Comma 3 6 3" xfId="307" xr:uid="{9719815B-8907-41EF-B816-5B123627867A}"/>
    <cellStyle name="Comma 3 7" xfId="422" xr:uid="{83751559-FC62-4973-BDD1-43FC0B5E4CC0}"/>
    <cellStyle name="Comma 3 8" xfId="254" xr:uid="{63FA5510-8A79-462C-8BEB-BD471C140267}"/>
    <cellStyle name="Comma 3 9" xfId="583" xr:uid="{70BC2ED6-7EA9-427E-BCAE-75DE926EA88C}"/>
    <cellStyle name="Comma 4" xfId="34" xr:uid="{901FE781-646B-4132-8996-D1815112C3C4}"/>
    <cellStyle name="Comma 5" xfId="36" xr:uid="{430DF960-0748-400E-B1E0-F8467805DC81}"/>
    <cellStyle name="Comma 5 2" xfId="80" xr:uid="{5D1ADD04-E8D3-4614-A22B-9125EDF6922E}"/>
    <cellStyle name="Comma 5 2 2" xfId="126" xr:uid="{2E3323B7-9AF3-4548-9244-93AFB0FD72C0}"/>
    <cellStyle name="Comma 5 2 2 2" xfId="233" xr:uid="{6EB2C704-939C-4E4C-B715-455854B1BBBD}"/>
    <cellStyle name="Comma 5 2 2 2 2" xfId="570" xr:uid="{F5E5C86A-CF8C-4525-86F5-E399C012BCD3}"/>
    <cellStyle name="Comma 5 2 2 2 3" xfId="402" xr:uid="{731CEE8B-8EE2-490B-B8E9-FA68C5F6C38E}"/>
    <cellStyle name="Comma 5 2 2 3" xfId="180" xr:uid="{01C8980F-033F-4DCD-8E8D-BD5ACE4F8131}"/>
    <cellStyle name="Comma 5 2 2 3 2" xfId="517" xr:uid="{ABB7FF23-3B3D-4CAD-A943-D7BB52688934}"/>
    <cellStyle name="Comma 5 2 2 3 3" xfId="349" xr:uid="{77B030AE-60EF-4431-85DA-2202177B067B}"/>
    <cellStyle name="Comma 5 2 2 4" xfId="464" xr:uid="{D2637CC0-4944-4D01-B295-ED2195B36CAF}"/>
    <cellStyle name="Comma 5 2 2 5" xfId="296" xr:uid="{C5A37E09-BCF9-4704-8A07-406F5F434A3C}"/>
    <cellStyle name="Comma 5 2 2 6" xfId="618" xr:uid="{43E5E589-7A5A-4371-990D-E64D3E5062D9}"/>
    <cellStyle name="Comma 5 2 3" xfId="213" xr:uid="{FAF2A942-351C-4D9D-800F-FE604DA29FF2}"/>
    <cellStyle name="Comma 5 2 3 2" xfId="550" xr:uid="{AA461764-C387-4EAD-A859-FDA95A34D5CD}"/>
    <cellStyle name="Comma 5 2 3 3" xfId="382" xr:uid="{EC2C0A2F-A598-457A-BBC1-000B772C8D7A}"/>
    <cellStyle name="Comma 5 2 4" xfId="160" xr:uid="{456107BF-A297-44E9-AF6E-4F05E57ABC2E}"/>
    <cellStyle name="Comma 5 2 4 2" xfId="497" xr:uid="{47B593B4-BB94-455E-B0E9-F2F7AF80DB1A}"/>
    <cellStyle name="Comma 5 2 4 3" xfId="329" xr:uid="{A241F335-DE6A-42A5-BE35-A240E19BF920}"/>
    <cellStyle name="Comma 5 2 5" xfId="444" xr:uid="{6663DAF4-FA9C-4916-855C-36BA5547FE54}"/>
    <cellStyle name="Comma 5 2 6" xfId="276" xr:uid="{F811C151-E807-4ABA-B56D-29983AED0DD0}"/>
    <cellStyle name="Comma 5 2 7" xfId="598" xr:uid="{ADDB4153-3283-40E8-9D72-4BF271F90625}"/>
    <cellStyle name="Comma 5 3" xfId="107" xr:uid="{637FADCD-42E2-4930-ABD3-25FDA5F8D533}"/>
    <cellStyle name="Comma 5 3 2" xfId="219" xr:uid="{31F6BDC2-BFA5-4FF3-BC73-F9C5A27B00B4}"/>
    <cellStyle name="Comma 5 3 2 2" xfId="556" xr:uid="{E9DC95FE-23CC-4737-9A95-54AD3A8639E4}"/>
    <cellStyle name="Comma 5 3 2 3" xfId="388" xr:uid="{44C2F826-A098-42B9-803D-B53603B6F761}"/>
    <cellStyle name="Comma 5 3 3" xfId="166" xr:uid="{A6AD9E7A-86FF-4FFC-ACDA-2BA7844DB583}"/>
    <cellStyle name="Comma 5 3 3 2" xfId="503" xr:uid="{30ACED3C-B977-41F1-9F75-E2F8A4FE50F4}"/>
    <cellStyle name="Comma 5 3 3 3" xfId="335" xr:uid="{0598757F-EB71-4F1D-A7F0-F9EB2E830570}"/>
    <cellStyle name="Comma 5 3 4" xfId="450" xr:uid="{A3E4209D-86EF-4754-AED9-ADE4A6258E3B}"/>
    <cellStyle name="Comma 5 3 5" xfId="282" xr:uid="{DCE5A278-E497-4496-8DEE-CF35EABD30DC}"/>
    <cellStyle name="Comma 5 3 6" xfId="604" xr:uid="{B9F0DA5C-D4EB-4555-B697-238451C2AEB1}"/>
    <cellStyle name="Comma 5 4" xfId="192" xr:uid="{6CBAFF7A-6B26-41D3-9026-DF5BC8EFCA17}"/>
    <cellStyle name="Comma 5 4 2" xfId="529" xr:uid="{464BEE37-955F-449E-A3C7-6C00ACF0B158}"/>
    <cellStyle name="Comma 5 4 3" xfId="361" xr:uid="{77C329D3-06DC-4ECE-8B9B-63351A7DE97F}"/>
    <cellStyle name="Comma 5 5" xfId="139" xr:uid="{CD6AAAB2-0769-46BD-A4A6-6A92574A79E3}"/>
    <cellStyle name="Comma 5 5 2" xfId="476" xr:uid="{64AA7520-1B71-4B52-90CC-8CC64B55266D}"/>
    <cellStyle name="Comma 5 5 3" xfId="308" xr:uid="{459BCF48-D77B-403F-99B7-6E3C5D1FA3CD}"/>
    <cellStyle name="Comma 5 6" xfId="423" xr:uid="{90F36BB8-8159-4565-BC4D-FA9C3ED16F24}"/>
    <cellStyle name="Comma 5 7" xfId="255" xr:uid="{C57281B2-7B23-418D-B2B1-1EE5A8BCFE3E}"/>
    <cellStyle name="Comma 5 8" xfId="584" xr:uid="{AA631072-3116-460F-9A1D-3365A0409B3C}"/>
    <cellStyle name="Comma 6" xfId="37" xr:uid="{3E42258A-D932-48F7-B14F-5EBC3487FD32}"/>
    <cellStyle name="Comma 7" xfId="39" xr:uid="{54B975A3-281A-44B4-BCF1-993D0A0F2B46}"/>
    <cellStyle name="Comma 8" xfId="43" xr:uid="{3322A9E1-205B-43B7-9B2C-DE17A4ED584B}"/>
    <cellStyle name="Comma 8 2" xfId="108" xr:uid="{EEFF48C2-622B-46B3-94F5-6021DF617231}"/>
    <cellStyle name="Comma 8 2 2" xfId="220" xr:uid="{9AD81A85-AEB3-4A58-8930-AAF1C1092258}"/>
    <cellStyle name="Comma 8 2 2 2" xfId="557" xr:uid="{2016D7C7-394F-4DDB-A28C-75237B775AC9}"/>
    <cellStyle name="Comma 8 2 2 3" xfId="389" xr:uid="{5048D82E-D848-4690-B3D6-4CEA38FDA7E8}"/>
    <cellStyle name="Comma 8 2 3" xfId="167" xr:uid="{EDA19911-8D83-4664-B083-DDC2C72B309F}"/>
    <cellStyle name="Comma 8 2 3 2" xfId="504" xr:uid="{C8AF8ECD-442E-4814-AE4D-842BBA53D515}"/>
    <cellStyle name="Comma 8 2 3 3" xfId="336" xr:uid="{F812B5CF-282B-4F35-8E6B-B296C769BCAB}"/>
    <cellStyle name="Comma 8 2 4" xfId="451" xr:uid="{7BC8B10A-FB8E-488C-8F78-19AA2EE62F9E}"/>
    <cellStyle name="Comma 8 2 5" xfId="283" xr:uid="{0DF49B81-A3DE-47CC-B14E-FDD63AA951D1}"/>
    <cellStyle name="Comma 8 2 6" xfId="605" xr:uid="{C72AF028-69CD-4E7F-AD89-6E7CA356BEBB}"/>
    <cellStyle name="Comma 8 3" xfId="193" xr:uid="{2405F93C-C287-4506-89B5-9DD348F88516}"/>
    <cellStyle name="Comma 8 3 2" xfId="530" xr:uid="{9A6170FC-13C0-4B0F-AA28-B08A37275AA1}"/>
    <cellStyle name="Comma 8 3 3" xfId="362" xr:uid="{C16CC101-FA8F-4104-A9E5-EF1D8FDDDEFD}"/>
    <cellStyle name="Comma 8 4" xfId="140" xr:uid="{BCC95859-E613-4248-85F8-E1B13B67AE9E}"/>
    <cellStyle name="Comma 8 4 2" xfId="477" xr:uid="{BF2A2E78-7A44-47A0-BCFC-962482B3D656}"/>
    <cellStyle name="Comma 8 4 3" xfId="309" xr:uid="{18A3D7DD-34B4-40E4-87D1-2B41909B29D8}"/>
    <cellStyle name="Comma 8 5" xfId="424" xr:uid="{48676C1E-9474-424E-9E44-F9FAA0DF5797}"/>
    <cellStyle name="Comma 8 6" xfId="256" xr:uid="{48897B96-992B-4F41-BDE3-FCB8DC381403}"/>
    <cellStyle name="Comma 8 7" xfId="585" xr:uid="{10AB24FA-AC84-4760-BD59-7B25EB400A65}"/>
    <cellStyle name="Comma 9" xfId="44" xr:uid="{6654E00E-22EE-4C8D-ABD4-68C4B0E0E2C5}"/>
    <cellStyle name="Comma 9 2" xfId="109" xr:uid="{EA4BB774-6574-46CE-8BD5-756DC85C4130}"/>
    <cellStyle name="Comma 9 2 2" xfId="221" xr:uid="{EA519E62-7154-4D54-AF32-E80D8904F97A}"/>
    <cellStyle name="Comma 9 2 2 2" xfId="558" xr:uid="{3106F285-6804-4BFA-85D8-49A1623AD4FD}"/>
    <cellStyle name="Comma 9 2 2 3" xfId="390" xr:uid="{AE5A520B-78D2-47F2-AD80-01051B96D1F5}"/>
    <cellStyle name="Comma 9 2 3" xfId="168" xr:uid="{D7F234F9-303A-49D0-8039-5E5A5009921B}"/>
    <cellStyle name="Comma 9 2 3 2" xfId="505" xr:uid="{C14AE8B9-1608-47D6-B70B-6EFA403C7F11}"/>
    <cellStyle name="Comma 9 2 3 3" xfId="337" xr:uid="{C0A573BF-612B-40AB-B14A-292C7D9E9F8A}"/>
    <cellStyle name="Comma 9 2 4" xfId="452" xr:uid="{812F84FA-D206-4B69-9BDD-488D90FB6E1D}"/>
    <cellStyle name="Comma 9 2 5" xfId="284" xr:uid="{BCCD8577-C141-4466-8F6A-85F0D0359043}"/>
    <cellStyle name="Comma 9 2 6" xfId="606" xr:uid="{1392A300-8F69-47C9-A3DF-F49E42831EBC}"/>
    <cellStyle name="Comma 9 3" xfId="194" xr:uid="{421B809C-58E5-4EF0-9932-4210557C6A35}"/>
    <cellStyle name="Comma 9 3 2" xfId="531" xr:uid="{DA99CD6A-55EB-4D98-9318-6907AFEC36BF}"/>
    <cellStyle name="Comma 9 3 3" xfId="363" xr:uid="{6E81D7AA-89BC-4477-8F44-A18B91311123}"/>
    <cellStyle name="Comma 9 4" xfId="141" xr:uid="{CDABCB05-B240-49A7-9E6C-E0FE115DD640}"/>
    <cellStyle name="Comma 9 4 2" xfId="478" xr:uid="{CF73915E-BAF0-47BF-B0C9-47AA20EA3314}"/>
    <cellStyle name="Comma 9 4 3" xfId="310" xr:uid="{7775493E-16C2-43DF-AAC5-0A7111FDCEFF}"/>
    <cellStyle name="Comma 9 5" xfId="425" xr:uid="{956E8CB5-5FD6-402F-825B-7E1293C3B471}"/>
    <cellStyle name="Comma 9 6" xfId="257" xr:uid="{B2D6A212-7A34-4554-A831-D8332627C851}"/>
    <cellStyle name="Comma 9 7" xfId="586" xr:uid="{C0081429-DE64-4B34-9E72-6F727A458A1A}"/>
    <cellStyle name="Normal 10" xfId="66" xr:uid="{6823BDF5-7108-4C8D-97C6-ABF014283FBB}"/>
    <cellStyle name="Normal 10 2" xfId="646" xr:uid="{DAA3C5F0-305F-4BD3-8AFB-11AC4E973233}"/>
    <cellStyle name="Normal 11" xfId="70" xr:uid="{CF559840-E30E-4838-8D02-F76910EE7658}"/>
    <cellStyle name="Normal 11 2" xfId="121" xr:uid="{66B65616-3ABE-40DB-8690-A53888D1FB2F}"/>
    <cellStyle name="Normal 12" xfId="83" xr:uid="{234B4D81-AAE7-41B1-AB42-F6ACB5C201D1}"/>
    <cellStyle name="Normal 14" xfId="96" xr:uid="{DA10D397-AE15-48B1-BD80-A71B5355F205}"/>
    <cellStyle name="Normal 15" xfId="97" xr:uid="{AF8D0AFB-1CC9-41D9-9615-C4BEB7C6316E}"/>
    <cellStyle name="Normal 16" xfId="98" xr:uid="{43D63DB1-0E71-4821-9E05-AB42C208543F}"/>
    <cellStyle name="Normal 17" xfId="99" xr:uid="{91DC66FE-D847-42DD-84EE-2E3C44903EF9}"/>
    <cellStyle name="Normal 18" xfId="100" xr:uid="{E273A2E9-E271-4D54-8DF4-E4199D84F46D}"/>
    <cellStyle name="Normal 19" xfId="101" xr:uid="{1A5583CC-A449-4CC7-B0FA-1018D638AF74}"/>
    <cellStyle name="Normal 2" xfId="19" xr:uid="{0C2C7621-55FE-4908-A2BB-704388BF532B}"/>
    <cellStyle name="Normal 2 2" xfId="15" xr:uid="{F83AF269-9672-41DA-84D8-EE5DC1FEA073}"/>
    <cellStyle name="Normal 2 2 2" xfId="79" xr:uid="{06EDB84D-C407-4040-9567-25204AE6F0FE}"/>
    <cellStyle name="Normal 2 2 3" xfId="91" xr:uid="{64543164-56EA-4CDE-8427-E9D5832AACC3}"/>
    <cellStyle name="Normal 2 3" xfId="72" xr:uid="{DE48C384-EE26-4EB3-AC59-907878517C18}"/>
    <cellStyle name="Normal 2 3 2" xfId="207" xr:uid="{B0A534A0-22A2-408D-A1C4-14D4DDEF2CBF}"/>
    <cellStyle name="Normal 2 3 2 2" xfId="544" xr:uid="{F0A6FBC8-C086-4476-8CA9-EE2675B27613}"/>
    <cellStyle name="Normal 2 3 2 3" xfId="376" xr:uid="{185AA3F6-5088-4819-9024-372A783FEE5F}"/>
    <cellStyle name="Normal 2 3 3" xfId="154" xr:uid="{776A463C-44D9-4F6E-8862-D5CB37E4506F}"/>
    <cellStyle name="Normal 2 3 3 2" xfId="491" xr:uid="{102F1C5B-81BC-4F4C-8EAF-B98D2C0B7B86}"/>
    <cellStyle name="Normal 2 3 3 3" xfId="323" xr:uid="{8215A68B-D720-4989-8DF7-D7C14D6D32BE}"/>
    <cellStyle name="Normal 2 3 4" xfId="438" xr:uid="{5779A407-602C-4CAE-8505-09343CA44135}"/>
    <cellStyle name="Normal 2 3 5" xfId="270" xr:uid="{E9F95AA0-E346-4267-9050-09C8B1485B6E}"/>
    <cellStyle name="Normal 2 4" xfId="86" xr:uid="{5192DE3C-04AC-4837-BAFA-7656D11479DE}"/>
    <cellStyle name="Normal 2 5" xfId="89" xr:uid="{5335D25D-9C5D-4FE6-8836-8A69DD9FCCA1}"/>
    <cellStyle name="Normal 20" xfId="102" xr:uid="{0A9394B8-C86F-4A17-9ADD-EE40281D7B59}"/>
    <cellStyle name="Normal 3" xfId="13" xr:uid="{E0F313D7-07DE-42A7-A0F1-72B2B60E3FC3}"/>
    <cellStyle name="Normal 3 2" xfId="95" xr:uid="{8672C263-1680-4EAA-9B91-72E92B91E00F}"/>
    <cellStyle name="Normal 396" xfId="85" xr:uid="{2E1A4AD2-683C-44D1-BEAA-9AF68FFB44BE}"/>
    <cellStyle name="Normal 4" xfId="52" xr:uid="{26B8E2F1-02CB-4A64-B349-6FF36B4456AE}"/>
    <cellStyle name="Normal 4 2" xfId="75" xr:uid="{659864D0-54C0-4047-87CB-70A5A2FD9C33}"/>
    <cellStyle name="Normal 5" xfId="56" xr:uid="{6426D864-B595-4C71-8B9F-A5501A515A3C}"/>
    <cellStyle name="Normal 5 2" xfId="201" xr:uid="{694AE7B5-9C88-4C3C-8CDE-F68ADAFA2D6B}"/>
    <cellStyle name="Normal 5 2 2" xfId="538" xr:uid="{9549CB26-A27A-4152-8677-DC3E9E274C61}"/>
    <cellStyle name="Normal 5 2 3" xfId="370" xr:uid="{C27B0C06-FFE9-4452-9A60-0B097686324D}"/>
    <cellStyle name="Normal 5 3" xfId="148" xr:uid="{C8281DB0-9F75-48A6-80BB-532D2A375B70}"/>
    <cellStyle name="Normal 5 3 2" xfId="485" xr:uid="{D6431417-AD4E-4294-9D89-7E1804D84FE5}"/>
    <cellStyle name="Normal 5 3 3" xfId="317" xr:uid="{824A2E96-DA23-4743-808D-213C4011B4BE}"/>
    <cellStyle name="Normal 5 4" xfId="432" xr:uid="{7AA8E6E9-B024-456F-A263-E88583F79DA5}"/>
    <cellStyle name="Normal 5 5" xfId="264" xr:uid="{01A383B2-9DB5-4274-A82E-63D5E186D2E3}"/>
    <cellStyle name="Normal 6" xfId="5" xr:uid="{5C34CFB5-3580-4ABB-9673-E7D3B2D949BD}"/>
    <cellStyle name="Normal 7" xfId="61" xr:uid="{776ADF83-5993-4DF0-9A6C-4B3984E563C1}"/>
    <cellStyle name="Normal 7 2" xfId="116" xr:uid="{A29CE5C4-4492-4E24-B679-91DEF648C337}"/>
    <cellStyle name="Normal 8" xfId="62" xr:uid="{E1845C8C-5908-45CD-8955-0EC0F266B8B7}"/>
    <cellStyle name="Normal 8 2" xfId="117" xr:uid="{281C1510-B232-4450-B22A-BFCB48E81280}"/>
    <cellStyle name="Normal 82" xfId="94" xr:uid="{0541E62E-F852-435F-8D77-5EB7033DB685}"/>
    <cellStyle name="Normal 9" xfId="65" xr:uid="{709F9A40-9CA6-41BD-BFA0-1D85F4D189F0}"/>
    <cellStyle name="Normal_RP" xfId="88" xr:uid="{E3A828E9-AEBC-472E-8BDC-FD4FDB03037B}"/>
    <cellStyle name="Percent 2" xfId="38" xr:uid="{BEEAB4A3-9F89-48D7-968A-3E1B90AD31B8}"/>
    <cellStyle name="Percent 2 2" xfId="42" xr:uid="{19206C58-639A-4A27-8CD6-EA9B101E1141}"/>
    <cellStyle name="Percent 2 3" xfId="51" xr:uid="{D05B733F-C277-4DEB-9EC4-59C53A99E11C}"/>
    <cellStyle name="Percent 2 4" xfId="77" xr:uid="{17C813D6-CD03-4147-AAE8-5E41FDFFA1C6}"/>
    <cellStyle name="Percent 2 4 2" xfId="211" xr:uid="{37A9FD5C-B012-4D6F-8CE9-6828F6534973}"/>
    <cellStyle name="Percent 2 4 2 2" xfId="548" xr:uid="{49B495F9-B6FB-4EAD-8E80-2245577DF213}"/>
    <cellStyle name="Percent 2 4 2 3" xfId="380" xr:uid="{42194ACC-18AB-4B0B-A586-26286AF48B22}"/>
    <cellStyle name="Percent 2 4 3" xfId="158" xr:uid="{751404FC-341F-44C9-A901-244DC60202B3}"/>
    <cellStyle name="Percent 2 4 3 2" xfId="495" xr:uid="{CF4EFDC7-CC09-44CA-9975-722FE8380E12}"/>
    <cellStyle name="Percent 2 4 3 3" xfId="327" xr:uid="{8526A741-1D40-4CDD-8139-5B2931913BD4}"/>
    <cellStyle name="Percent 2 4 4" xfId="442" xr:uid="{C2BF2370-2E00-4DEC-A23A-1F3C16849CEB}"/>
    <cellStyle name="Percent 2 4 5" xfId="274" xr:uid="{5A7269AA-1BB4-403E-8CBF-8A4B9249EC43}"/>
    <cellStyle name="Percent 2 5" xfId="93" xr:uid="{E5BF0FDD-A0AA-4899-8824-8550AB70F1A9}"/>
    <cellStyle name="Percent 3" xfId="41" xr:uid="{1D6E3757-5EA5-4B6D-8B84-817B778702D1}"/>
    <cellStyle name="Percent 4" xfId="46" xr:uid="{672C1A89-FE41-46D1-9E6C-41131F60A140}"/>
    <cellStyle name="Percent 5" xfId="57" xr:uid="{BFA9512E-3FF9-4A8A-A4CF-EEE29866D695}"/>
    <cellStyle name="Percent 6" xfId="67" xr:uid="{D4A7137C-F619-491F-8751-805C8EBC4B36}"/>
    <cellStyle name="Percent 6 2" xfId="118" xr:uid="{7896ADFA-C7A1-428C-A93C-D758043AB6DA}"/>
    <cellStyle name="Percent 7" xfId="82" xr:uid="{BD821F45-F3E1-4719-A453-12C2A2752C1C}"/>
    <cellStyle name="Гиперссылка" xfId="8" builtinId="8"/>
    <cellStyle name="Гиперссылка 2" xfId="3" xr:uid="{115C48E9-7764-4F28-B8F0-C00B6518D46E}"/>
    <cellStyle name="Гиперссылка 3" xfId="129" xr:uid="{F547803F-77D0-45A7-9C8A-7C046446158F}"/>
    <cellStyle name="Нейтральный 2" xfId="621" xr:uid="{5C31D314-EE58-46CA-9B67-B4DFBF4D4A03}"/>
    <cellStyle name="Обычный" xfId="0" builtinId="0"/>
    <cellStyle name="Обычный 10" xfId="20" xr:uid="{75926028-DDBC-4D98-BDBF-F9287BEBDEB1}"/>
    <cellStyle name="Обычный 10 2" xfId="185" xr:uid="{DA8E1AF5-C5FE-46CC-BF03-FD244ED15873}"/>
    <cellStyle name="Обычный 10 2 2" xfId="522" xr:uid="{02D50AAA-79D7-4BED-923E-264491AE3FC3}"/>
    <cellStyle name="Обычный 10 2 2 2" xfId="635" xr:uid="{7BC0CA59-C410-4D47-A4C4-39617ADB72D4}"/>
    <cellStyle name="Обычный 10 2 2 3" xfId="639" xr:uid="{0E80AF2D-BE0E-4673-BF1A-98838A72D45E}"/>
    <cellStyle name="Обычный 10 2 2 4" xfId="631" xr:uid="{C8AD784D-4B46-4051-B7EF-C5A6273C3E34}"/>
    <cellStyle name="Обычный 10 2 3" xfId="354" xr:uid="{EF6879E5-4099-478A-AD0B-AACAB9EB4AF4}"/>
    <cellStyle name="Обычный 10 3" xfId="132" xr:uid="{04270E3F-A666-41BB-9578-753BD9505B75}"/>
    <cellStyle name="Обычный 10 3 2" xfId="469" xr:uid="{B275B6EE-45CE-42C0-BEA8-CC79BE6BED5E}"/>
    <cellStyle name="Обычный 10 3 3" xfId="301" xr:uid="{90D21C68-50F7-4273-B808-9042A8EBED35}"/>
    <cellStyle name="Обычный 10 4" xfId="416" xr:uid="{0219715A-DBE6-4B9B-A18B-86CA16CD7694}"/>
    <cellStyle name="Обычный 10 5" xfId="248" xr:uid="{159EA60F-2FA7-409E-BAB0-C7BDCAF7134A}"/>
    <cellStyle name="Обычный 11" xfId="245" xr:uid="{5D77990A-7DF9-4B51-A9F5-B48EE916EF54}"/>
    <cellStyle name="Обычный 11 2" xfId="625" xr:uid="{38915016-59BE-4A13-A6C0-8ABBFC2B4B31}"/>
    <cellStyle name="Обычный 12" xfId="413" xr:uid="{52989DD6-CBAF-4327-A8C8-708DB150208E}"/>
    <cellStyle name="Обычный 12 2" xfId="645" xr:uid="{E8FBEFA2-DFAD-4CD2-8280-50FA2012AC2E}"/>
    <cellStyle name="Обычный 13" xfId="622" xr:uid="{09EDC672-1BE6-4208-BF37-6388D78B5C83}"/>
    <cellStyle name="Обычный 14" xfId="623" xr:uid="{2C1AD21A-E38D-45C5-AD38-CA0F4A8FD70F}"/>
    <cellStyle name="Обычный 15" xfId="628" xr:uid="{D50C1252-A351-4BE4-8E4B-16F801362E31}"/>
    <cellStyle name="Обычный 16" xfId="642" xr:uid="{0FB9AEAE-E810-41BD-8692-9F5FC5E0BBF1}"/>
    <cellStyle name="Обычный 17" xfId="649" xr:uid="{17472AB0-C512-4D86-AA90-1E241824A3CE}"/>
    <cellStyle name="Обычный 18" xfId="9" xr:uid="{B0D91A9B-D8C8-472D-AE3B-D9E9B45B89CC}"/>
    <cellStyle name="Обычный 2" xfId="1" xr:uid="{9121E991-E51E-409E-AD33-AF99ADC3BA08}"/>
    <cellStyle name="Обычный 2 2" xfId="10" xr:uid="{B912F9DE-9C77-4625-B797-29E006587D0B}"/>
    <cellStyle name="Обычный 2 3" xfId="59" xr:uid="{16EA403F-48C0-4BC7-974E-8FA13453D497}"/>
    <cellStyle name="Обычный 2 3 2" xfId="203" xr:uid="{4CBED944-5441-4506-AFC5-7388CF49F8F5}"/>
    <cellStyle name="Обычный 2 3 2 2" xfId="540" xr:uid="{D84CA406-DF74-4E79-96AF-3A9D6C480879}"/>
    <cellStyle name="Обычный 2 3 2 3" xfId="372" xr:uid="{A6C54176-4A34-4F63-A807-82F9E61B9ACB}"/>
    <cellStyle name="Обычный 2 3 3" xfId="150" xr:uid="{AEB78E26-6C5A-4363-B420-BB6243E6EF05}"/>
    <cellStyle name="Обычный 2 3 3 2" xfId="487" xr:uid="{DDC1975E-0BF5-4C47-B0AF-C0002A0753A0}"/>
    <cellStyle name="Обычный 2 3 3 3" xfId="319" xr:uid="{412AE827-5462-4E06-81E7-802BF981C64C}"/>
    <cellStyle name="Обычный 2 3 4" xfId="434" xr:uid="{99382CFF-2D85-47A8-8C53-0BF34B5B6090}"/>
    <cellStyle name="Обычный 2 3 5" xfId="266" xr:uid="{117F5023-6170-4596-8990-CC1017A8A874}"/>
    <cellStyle name="Обычный 2 4" xfId="630" xr:uid="{7A638B2F-C8F2-49D6-8448-E2659E0D672A}"/>
    <cellStyle name="Обычный 2 5" xfId="22" xr:uid="{06841B30-D859-45EB-908C-E41E396D5F18}"/>
    <cellStyle name="Обычный 3" xfId="6" xr:uid="{7B914609-C850-4762-9B6A-3348D9A35C0E}"/>
    <cellStyle name="Обычный 3 2" xfId="23" xr:uid="{5E9B3AD4-F5F7-4132-9BF8-57A4F598D758}"/>
    <cellStyle name="Обычный 4" xfId="7" xr:uid="{55DCDC17-1127-4D70-95E7-9412B9C56DE3}"/>
    <cellStyle name="Обычный 4 2" xfId="47" xr:uid="{F464E960-6079-4903-A965-B61D414EDD03}"/>
    <cellStyle name="Обычный 4 3" xfId="103" xr:uid="{5089D680-3087-4C26-8F26-16288E248E93}"/>
    <cellStyle name="Обычный 4 4" xfId="25" xr:uid="{FF8C6014-7B4A-4475-9F05-AE8CCDAE9C2F}"/>
    <cellStyle name="Обычный 5" xfId="12" xr:uid="{A67CA154-294B-4D51-AD56-752AE3D0E6BE}"/>
    <cellStyle name="Обычный 6" xfId="26" xr:uid="{E1892D56-A5B7-4184-9A3B-2DE5A24F9D1E}"/>
    <cellStyle name="Обычный 7" xfId="28" xr:uid="{7111F393-784D-4BC8-B024-64A77D9FA4BF}"/>
    <cellStyle name="Обычный 7 2" xfId="60" xr:uid="{AD0124C8-BDDE-4BC8-B48E-5DD3928F07B0}"/>
    <cellStyle name="Обычный 8" xfId="30" xr:uid="{1585A183-6EB0-475A-A4BC-5D4F52FDB161}"/>
    <cellStyle name="Обычный 8 2" xfId="35" xr:uid="{093B6172-1161-467A-B95E-2CAEFC552EB1}"/>
    <cellStyle name="Обычный 9" xfId="31" xr:uid="{CAF619EF-60C8-4D50-BE56-01D03309A952}"/>
    <cellStyle name="Процентный 2" xfId="2" xr:uid="{7B8F94C0-7863-4A6F-A967-7641A517259C}"/>
    <cellStyle name="Процентный 2 2" xfId="187" xr:uid="{3FE1056B-A9A4-4DE8-9C51-5271D72E92EB}"/>
    <cellStyle name="Процентный 2 2 2" xfId="524" xr:uid="{FFFC6263-1754-4585-BF65-78F32ED2E7DF}"/>
    <cellStyle name="Процентный 2 2 3" xfId="356" xr:uid="{BFADE89F-0062-4A53-8884-0B19162BEDAA}"/>
    <cellStyle name="Процентный 2 3" xfId="134" xr:uid="{4933CCBF-A2EA-4BB5-A76E-36E772D96864}"/>
    <cellStyle name="Процентный 2 3 2" xfId="471" xr:uid="{9616B5F5-5F6E-4B5B-9C77-5F6D057413AF}"/>
    <cellStyle name="Процентный 2 3 3" xfId="303" xr:uid="{90A5413E-53F0-4041-ABCA-C572B41C8460}"/>
    <cellStyle name="Процентный 2 3 4" xfId="627" xr:uid="{578E8CD5-43D0-4D42-A7A3-35A23CDD75DA}"/>
    <cellStyle name="Процентный 2 4" xfId="418" xr:uid="{111ED74C-7AA8-4C56-B7F4-8AF39B8D7B1A}"/>
    <cellStyle name="Процентный 2 5" xfId="250" xr:uid="{1C22EA25-EBAB-4BE3-B55F-F50AF7A3481B}"/>
    <cellStyle name="Процентный 2 6" xfId="24" xr:uid="{B07FBCE5-3E9D-459C-97EF-53589650C160}"/>
    <cellStyle name="Процентный 3" xfId="644" xr:uid="{E9542E20-9414-46A6-91A0-9574E7A0CD33}"/>
    <cellStyle name="Процентный 4" xfId="238" xr:uid="{675E6B6C-1F65-45FA-9DFF-45E38AF50C61}"/>
    <cellStyle name="Финансовый 10" xfId="243" xr:uid="{099D1F11-2D06-4F01-87A8-ACDD34C5AEC7}"/>
    <cellStyle name="Финансовый 10 2" xfId="579" xr:uid="{563347F9-7F3F-43B9-8049-03D9D80C8AAE}"/>
    <cellStyle name="Финансовый 10 3" xfId="411" xr:uid="{4A8C7B19-C701-464B-A634-24594AFBE199}"/>
    <cellStyle name="Финансовый 11" xfId="242" xr:uid="{A6DC0FC7-D571-40CE-81D4-D437961CE774}"/>
    <cellStyle name="Финансовый 11 2" xfId="578" xr:uid="{034147A2-3142-456E-9F14-E1101F607497}"/>
    <cellStyle name="Финансовый 11 3" xfId="410" xr:uid="{15D248B3-82B9-4EA1-9A2F-69FBFE3BDC90}"/>
    <cellStyle name="Финансовый 12" xfId="575" xr:uid="{23FD7B9A-E1F0-4CB3-8279-069442805E23}"/>
    <cellStyle name="Финансовый 13" xfId="407" xr:uid="{02AC0448-BDC9-4C5C-BAC8-3928BA250AC2}"/>
    <cellStyle name="Финансовый 14" xfId="581" xr:uid="{E0A80632-E078-4226-831F-7243CA4DCC30}"/>
    <cellStyle name="Финансовый 15" xfId="600" xr:uid="{B5C147A5-B67D-4B11-8EC9-2FF1422B5DE6}"/>
    <cellStyle name="Финансовый 16" xfId="624" xr:uid="{71D9A10C-57C1-46A4-8E8C-4B3169D3CDE9}"/>
    <cellStyle name="Финансовый 17" xfId="626" xr:uid="{848FD958-C96A-4084-A5C0-C2D4EADD9A77}"/>
    <cellStyle name="Финансовый 18" xfId="643" xr:uid="{3AD89898-6005-412D-8F53-0C3BD5D9B6D2}"/>
    <cellStyle name="Финансовый 19" xfId="239" xr:uid="{B2480627-2C9E-4166-A4CA-84EC7101A831}"/>
    <cellStyle name="Финансовый 2" xfId="27" xr:uid="{A7C5F173-22EE-4C85-8815-7DDF0EA4217C}"/>
    <cellStyle name="Финансовый 2 2" xfId="50" xr:uid="{CA12AB35-3A8F-4F1F-B964-CA77B2FC1CE4}"/>
    <cellStyle name="Финансовый 2 2 2" xfId="112" xr:uid="{1DCCA87C-44E3-47EB-8019-63F794EDFF27}"/>
    <cellStyle name="Финансовый 2 2 2 2" xfId="224" xr:uid="{CB9DAFED-919F-4C79-A655-7B2EF8A02637}"/>
    <cellStyle name="Финансовый 2 2 2 2 2" xfId="561" xr:uid="{5BBBABB1-7ECE-400D-97A1-14B61311B94B}"/>
    <cellStyle name="Финансовый 2 2 2 2 3" xfId="393" xr:uid="{B28AF3EB-0885-414D-86CC-04989C1FAF83}"/>
    <cellStyle name="Финансовый 2 2 2 3" xfId="171" xr:uid="{316457B0-95E3-44A1-864B-4764972B53F8}"/>
    <cellStyle name="Финансовый 2 2 2 3 2" xfId="508" xr:uid="{B80B5F83-7058-441F-AC1F-A8C15B9F19D7}"/>
    <cellStyle name="Финансовый 2 2 2 3 3" xfId="340" xr:uid="{88915E93-DB08-4C8B-A915-A944108AC04E}"/>
    <cellStyle name="Финансовый 2 2 2 4" xfId="455" xr:uid="{37DB0EE3-CDC6-4B00-BB06-16C36FBD658D}"/>
    <cellStyle name="Финансовый 2 2 2 5" xfId="287" xr:uid="{0E71F00B-DFB1-4F82-8B8A-6ED64D22854B}"/>
    <cellStyle name="Финансовый 2 2 2 6" xfId="609" xr:uid="{71A156DE-EABA-4D01-9B6C-B920C68756CF}"/>
    <cellStyle name="Финансовый 2 2 3" xfId="197" xr:uid="{623FEE82-3744-440B-9163-C9294398F6A7}"/>
    <cellStyle name="Финансовый 2 2 3 2" xfId="534" xr:uid="{8E645E92-3941-4FF4-B952-31408990FF74}"/>
    <cellStyle name="Финансовый 2 2 3 3" xfId="366" xr:uid="{485D9E28-6960-494D-B4CA-7611FB455F11}"/>
    <cellStyle name="Финансовый 2 2 4" xfId="144" xr:uid="{B8001CEA-1741-4908-A6B2-5A59F4192609}"/>
    <cellStyle name="Финансовый 2 2 4 2" xfId="481" xr:uid="{964DA0B5-4A96-44E7-A9D8-61FF596D3E57}"/>
    <cellStyle name="Финансовый 2 2 4 3" xfId="313" xr:uid="{251902B0-1345-41AB-BC4B-FA4F25253A14}"/>
    <cellStyle name="Финансовый 2 2 5" xfId="428" xr:uid="{762D918C-23F8-4E8E-821A-0A9BDEFD9D4E}"/>
    <cellStyle name="Финансовый 2 2 6" xfId="260" xr:uid="{70CFFA71-3138-4252-B96D-A7D0584E7EF4}"/>
    <cellStyle name="Финансовый 2 2 7" xfId="589" xr:uid="{5E20BEC7-9171-4F36-8195-C0B693C452C9}"/>
    <cellStyle name="Финансовый 2 2 8" xfId="637" xr:uid="{B19086CD-A761-468F-98BC-13261B639F91}"/>
    <cellStyle name="Финансовый 2 3" xfId="45" xr:uid="{98B89C98-CA99-4EA3-956C-824D84EB28E2}"/>
    <cellStyle name="Финансовый 2 3 2" xfId="110" xr:uid="{3B37F17F-F53D-40CD-BA2B-6B833D4FDCB7}"/>
    <cellStyle name="Финансовый 2 3 2 2" xfId="222" xr:uid="{81B254AD-9D1A-4473-A2A4-509618A2698D}"/>
    <cellStyle name="Финансовый 2 3 2 2 2" xfId="559" xr:uid="{F70E334B-469F-4B61-97E8-E68600366416}"/>
    <cellStyle name="Финансовый 2 3 2 2 3" xfId="391" xr:uid="{5CA1F0A0-5346-4146-8881-2605A89FDC85}"/>
    <cellStyle name="Финансовый 2 3 2 3" xfId="169" xr:uid="{E02FD7C0-9469-41E3-B77A-6978D8663448}"/>
    <cellStyle name="Финансовый 2 3 2 3 2" xfId="506" xr:uid="{D859BF2A-D36A-4797-97DD-75ED15AFE53B}"/>
    <cellStyle name="Финансовый 2 3 2 3 3" xfId="338" xr:uid="{42589A42-CEBC-4C80-9C03-AA204144DCDF}"/>
    <cellStyle name="Финансовый 2 3 2 4" xfId="453" xr:uid="{B1D5AFBE-63D3-434A-B6D1-74773883ABCC}"/>
    <cellStyle name="Финансовый 2 3 2 5" xfId="285" xr:uid="{361DEB0D-F14C-4BB7-A742-7C045382F54D}"/>
    <cellStyle name="Финансовый 2 3 2 6" xfId="607" xr:uid="{E02AFD58-C43B-49E6-84B2-5D7A76399E40}"/>
    <cellStyle name="Финансовый 2 3 3" xfId="195" xr:uid="{6A26F181-BB53-4BF8-912F-9D726A0B2F5C}"/>
    <cellStyle name="Финансовый 2 3 3 2" xfId="532" xr:uid="{5E854CFC-7009-4BBA-A3E6-74F2BA38004E}"/>
    <cellStyle name="Финансовый 2 3 3 3" xfId="364" xr:uid="{AD001CC9-C7C1-4E0F-86DB-AD194B1FDBAA}"/>
    <cellStyle name="Финансовый 2 3 4" xfId="142" xr:uid="{64963342-004D-46A1-8E63-61702F206FB0}"/>
    <cellStyle name="Финансовый 2 3 4 2" xfId="479" xr:uid="{D5731679-59AD-4951-879F-DAD4C34F0120}"/>
    <cellStyle name="Финансовый 2 3 4 3" xfId="311" xr:uid="{EE48F426-04D0-4C11-8840-AB938DD356E3}"/>
    <cellStyle name="Финансовый 2 3 5" xfId="426" xr:uid="{C05DAA3A-368F-4535-B1D7-D7DE25E0A4A1}"/>
    <cellStyle name="Финансовый 2 3 6" xfId="258" xr:uid="{43F4DE34-1D2F-4281-B40D-4945FEB9B0EC}"/>
    <cellStyle name="Финансовый 2 3 7" xfId="587" xr:uid="{B8CE721C-70D3-470F-B4E9-2E07B2CF3534}"/>
    <cellStyle name="Финансовый 2 3 8" xfId="641" xr:uid="{E7FEF320-83D4-47E4-8A7F-D61D4FC15B5D}"/>
    <cellStyle name="Финансовый 2 4" xfId="104" xr:uid="{BF44AD67-EF97-422D-94FF-AC139BE7ABDC}"/>
    <cellStyle name="Финансовый 2 4 2" xfId="216" xr:uid="{6537A6E0-192F-46AC-82A1-320C8DE23E5A}"/>
    <cellStyle name="Финансовый 2 4 2 2" xfId="553" xr:uid="{C368F193-6B18-4C9B-9A37-7B026138291A}"/>
    <cellStyle name="Финансовый 2 4 2 3" xfId="385" xr:uid="{8D9AC24B-E48A-4465-8C4B-A402275329A0}"/>
    <cellStyle name="Финансовый 2 4 3" xfId="163" xr:uid="{B37FA997-7045-49F9-9ABB-4D31EFEEDD9E}"/>
    <cellStyle name="Финансовый 2 4 3 2" xfId="500" xr:uid="{CD6E588F-4058-484E-AF40-7860D24598D3}"/>
    <cellStyle name="Финансовый 2 4 3 3" xfId="332" xr:uid="{89704592-08BD-42D4-859E-EEF9D1DA1078}"/>
    <cellStyle name="Финансовый 2 4 4" xfId="447" xr:uid="{7A5198E9-52DC-4D3C-8BD3-B51BD42C1554}"/>
    <cellStyle name="Финансовый 2 4 5" xfId="279" xr:uid="{507DBD08-9430-4330-847E-0EF5A26CF560}"/>
    <cellStyle name="Финансовый 2 4 6" xfId="601" xr:uid="{83CC8CDD-E03F-45AE-B7B8-A65BB6E02090}"/>
    <cellStyle name="Финансовый 2 5" xfId="188" xr:uid="{D4D8CE84-2E63-4987-BD94-AC6FE14F31EF}"/>
    <cellStyle name="Финансовый 2 5 2" xfId="525" xr:uid="{3AD664BA-7354-4DF6-A321-5BFA2A49E0B4}"/>
    <cellStyle name="Финансовый 2 5 3" xfId="357" xr:uid="{0D616DBA-B5E9-4877-9199-68CC9811E08B}"/>
    <cellStyle name="Финансовый 2 6" xfId="135" xr:uid="{AEF08135-1DD1-4A51-8534-6AB490A72803}"/>
    <cellStyle name="Финансовый 2 6 2" xfId="472" xr:uid="{E13FC2EE-3BE5-476E-8DEF-57BEF71149D5}"/>
    <cellStyle name="Финансовый 2 6 3" xfId="304" xr:uid="{449DF004-E454-469B-97BE-9021707BF087}"/>
    <cellStyle name="Финансовый 2 7" xfId="419" xr:uid="{BF3CEE61-BF20-43F6-B2BC-4097DB733D84}"/>
    <cellStyle name="Финансовый 2 8" xfId="251" xr:uid="{E37F30B4-2AC7-4A28-8BB4-30078E085D2D}"/>
    <cellStyle name="Финансовый 2 9" xfId="633" xr:uid="{E05B4A65-F80A-449D-9D9A-3C6B17682DC7}"/>
    <cellStyle name="Финансовый 3" xfId="29" xr:uid="{6DA3D545-EB64-4F1D-B6AB-CBD5F2358B6B}"/>
    <cellStyle name="Финансовый 3 2" xfId="48" xr:uid="{D2ADFCCB-BEAB-42AC-9D9B-D469294141DD}"/>
    <cellStyle name="Финансовый 3 3" xfId="78" xr:uid="{6F1AC2AB-5942-417B-B359-0AB3376F83A7}"/>
    <cellStyle name="Финансовый 3 3 2" xfId="125" xr:uid="{B1B9F8F0-4F3A-4616-A4F5-853648B09C40}"/>
    <cellStyle name="Финансовый 3 3 2 2" xfId="232" xr:uid="{4397F463-C293-409C-8082-3D9CE190CC4F}"/>
    <cellStyle name="Финансовый 3 3 2 2 2" xfId="569" xr:uid="{5BDFFCC2-C6CA-4168-AD8A-77788FE0C925}"/>
    <cellStyle name="Финансовый 3 3 2 2 3" xfId="401" xr:uid="{12F83311-D81D-4B9A-B579-9307572B7C21}"/>
    <cellStyle name="Финансовый 3 3 2 3" xfId="179" xr:uid="{70FA57B9-85C3-49DB-9BE0-571C469DC334}"/>
    <cellStyle name="Финансовый 3 3 2 3 2" xfId="516" xr:uid="{4B5387F7-0644-43CD-8EB3-7A8BBBFC9BBD}"/>
    <cellStyle name="Финансовый 3 3 2 3 3" xfId="348" xr:uid="{F246A7D7-5BB4-4DF8-8B7D-013682492982}"/>
    <cellStyle name="Финансовый 3 3 2 4" xfId="463" xr:uid="{A83A19B5-49A8-4C51-A182-A38AF01EA59A}"/>
    <cellStyle name="Финансовый 3 3 2 5" xfId="295" xr:uid="{338A9B12-6800-4A54-B63D-775CDFED076B}"/>
    <cellStyle name="Финансовый 3 3 2 6" xfId="617" xr:uid="{8301B483-C05D-4042-8E00-12C7377D6018}"/>
    <cellStyle name="Финансовый 3 3 3" xfId="212" xr:uid="{EDD30144-9127-4679-96A7-F863E8A80562}"/>
    <cellStyle name="Финансовый 3 3 3 2" xfId="549" xr:uid="{B68D31FE-F88E-48FE-94D1-66519EE1250F}"/>
    <cellStyle name="Финансовый 3 3 3 3" xfId="381" xr:uid="{B151BB55-6DB3-47C5-938A-96A5F42D63A6}"/>
    <cellStyle name="Финансовый 3 3 4" xfId="159" xr:uid="{CD6F60E5-E1A3-4841-ABE4-FF944AE6778A}"/>
    <cellStyle name="Финансовый 3 3 4 2" xfId="496" xr:uid="{E40E04D1-A422-4C30-BA04-FE1E9D2DEC35}"/>
    <cellStyle name="Финансовый 3 3 4 3" xfId="328" xr:uid="{8FD2D4D6-85D4-4065-B350-E665B426B68C}"/>
    <cellStyle name="Финансовый 3 3 5" xfId="443" xr:uid="{4BF707C9-03D9-4139-B4C5-E8C3BB54DAEF}"/>
    <cellStyle name="Финансовый 3 3 6" xfId="275" xr:uid="{76711EC7-BD06-4DDA-8143-A85730206189}"/>
    <cellStyle name="Финансовый 3 3 7" xfId="597" xr:uid="{953C45DA-4591-4C75-9D76-EA43D66E087A}"/>
    <cellStyle name="Финансовый 3 4" xfId="189" xr:uid="{28FC2583-DD24-491D-830A-68C5CA8C9549}"/>
    <cellStyle name="Финансовый 3 4 2" xfId="526" xr:uid="{C06D382F-A9AF-4A10-A20B-22880F133151}"/>
    <cellStyle name="Финансовый 3 4 3" xfId="358" xr:uid="{1875A9E8-F425-4F37-8C32-4CE3F48A24E5}"/>
    <cellStyle name="Финансовый 3 5" xfId="136" xr:uid="{770ABFB9-F263-41EE-9198-BAFAEC0EA5C7}"/>
    <cellStyle name="Финансовый 3 5 2" xfId="473" xr:uid="{69A30479-30C9-4BCB-9856-94FC7F790AA5}"/>
    <cellStyle name="Финансовый 3 5 3" xfId="305" xr:uid="{B7676DD3-C4F4-4AA3-B48B-94DA771CCBEF}"/>
    <cellStyle name="Финансовый 3 6" xfId="420" xr:uid="{4FBC9B70-79B8-461E-9452-7DD9CEB9BF57}"/>
    <cellStyle name="Финансовый 3 7" xfId="252" xr:uid="{C5165157-F00F-4A96-B827-70841D6563CE}"/>
    <cellStyle name="Финансовый 4" xfId="18" xr:uid="{8D647FEE-C7EB-4FE7-A5AA-8CB5D0FD9106}"/>
    <cellStyle name="Финансовый 5" xfId="54" xr:uid="{E08B5414-442D-4992-B01B-12DFE147F73F}"/>
    <cellStyle name="Финансовый 5 2" xfId="114" xr:uid="{62C180B1-2A8C-41D9-B03C-FB777E3F6D30}"/>
    <cellStyle name="Финансовый 5 2 2" xfId="226" xr:uid="{36A1E0C6-B4CD-446C-AF0F-92ED0FB06048}"/>
    <cellStyle name="Финансовый 5 2 2 2" xfId="563" xr:uid="{311F307B-32BF-4845-A082-7C2721BCCFE2}"/>
    <cellStyle name="Финансовый 5 2 2 3" xfId="395" xr:uid="{B1C33EB9-7027-4405-8521-6F1F44E223E4}"/>
    <cellStyle name="Финансовый 5 2 3" xfId="173" xr:uid="{9BB38FED-4AE4-4C81-9FE2-5C3443EBE047}"/>
    <cellStyle name="Финансовый 5 2 3 2" xfId="510" xr:uid="{02B9D16B-B7B1-4997-A74B-2D373C8F2EE4}"/>
    <cellStyle name="Финансовый 5 2 3 3" xfId="342" xr:uid="{FC25D65C-4DA2-4EBB-A213-6F2881DF88C1}"/>
    <cellStyle name="Финансовый 5 2 4" xfId="457" xr:uid="{B6C7EFCF-8985-4603-8177-99D8E4BB10C2}"/>
    <cellStyle name="Финансовый 5 2 5" xfId="289" xr:uid="{06548F6F-7B87-4F12-90B8-5C90DAB476DF}"/>
    <cellStyle name="Финансовый 5 2 6" xfId="611" xr:uid="{BC9BAA8F-6EC2-4C62-97A2-A8A2DC48982D}"/>
    <cellStyle name="Финансовый 5 3" xfId="199" xr:uid="{A8070068-BB9A-4A72-9949-D2796800A1F5}"/>
    <cellStyle name="Финансовый 5 3 2" xfId="536" xr:uid="{A36C5283-9719-4D3C-A749-0EFFB7138FE8}"/>
    <cellStyle name="Финансовый 5 3 3" xfId="368" xr:uid="{A243B54C-350B-4885-8D19-E2AD58837D46}"/>
    <cellStyle name="Финансовый 5 4" xfId="146" xr:uid="{DB74C135-D1C8-456B-9F16-73B7CBA825AE}"/>
    <cellStyle name="Финансовый 5 4 2" xfId="483" xr:uid="{CF376903-584B-4708-AF18-96DAB6838591}"/>
    <cellStyle name="Финансовый 5 4 3" xfId="315" xr:uid="{1C4D758A-6A77-4C1B-8E1F-7E34DA651878}"/>
    <cellStyle name="Финансовый 5 5" xfId="430" xr:uid="{A45A9870-2ABD-4611-B183-8669DF013DDD}"/>
    <cellStyle name="Финансовый 5 6" xfId="262" xr:uid="{2D1F08E1-34D0-4ED0-BE48-F6EF6C9530ED}"/>
    <cellStyle name="Финансовый 5 7" xfId="591" xr:uid="{6CAADE8C-35DB-4B67-987F-56B37536E1EE}"/>
    <cellStyle name="Финансовый 6" xfId="21" xr:uid="{DF71F00A-1A4B-4864-A00B-73F6B289BD8C}"/>
    <cellStyle name="Финансовый 6 2" xfId="4" xr:uid="{2005922E-EE9B-47D7-9A94-18781E43A522}"/>
    <cellStyle name="Финансовый 6 2 2" xfId="244" xr:uid="{4E2AE7A5-5BB9-4764-B87D-011DC22D30BA}"/>
    <cellStyle name="Финансовый 6 2 2 2" xfId="580" xr:uid="{34594184-A50C-4D2E-B86B-AA3ABEA0A9E6}"/>
    <cellStyle name="Финансовый 6 2 2 2 2" xfId="636" xr:uid="{7EC207DD-CA64-4609-8BEF-6D8FEAA3EDD1}"/>
    <cellStyle name="Финансовый 6 2 2 3" xfId="412" xr:uid="{73CE0C58-2A18-405B-9668-00B4CAED7622}"/>
    <cellStyle name="Финансовый 6 2 2 3 2" xfId="640" xr:uid="{11EEE961-BD63-4B86-A9F9-D611C9219FDE}"/>
    <cellStyle name="Финансовый 6 2 2 4" xfId="632" xr:uid="{419DEF38-F908-4BBA-9A92-2B2F0CF325F9}"/>
    <cellStyle name="Финансовый 6 2 2 5" xfId="648" xr:uid="{490E6B47-8AEE-4290-88FE-FAB3B72163A7}"/>
    <cellStyle name="Финансовый 6 2 3" xfId="523" xr:uid="{0412685C-B949-45F2-976B-674C635529CC}"/>
    <cellStyle name="Финансовый 6 2 3 2" xfId="634" xr:uid="{F76CE139-8EF6-458B-8ED2-078B8B14BD31}"/>
    <cellStyle name="Финансовый 6 2 4" xfId="355" xr:uid="{4531642B-B931-4F14-A299-C956FFE3384F}"/>
    <cellStyle name="Финансовый 6 2 4 2" xfId="638" xr:uid="{6B30DD88-C775-4A6B-ACE7-D5A4BD965588}"/>
    <cellStyle name="Финансовый 6 2 5" xfId="629" xr:uid="{85A3E597-2249-4D2E-954A-1A3E70277610}"/>
    <cellStyle name="Финансовый 6 2 6" xfId="647" xr:uid="{00D70110-3C17-4CED-A089-3F56C42BE42C}"/>
    <cellStyle name="Финансовый 6 2 7" xfId="186" xr:uid="{00F56CB6-F3F7-46A6-A5A4-30CDAAFAEE4B}"/>
    <cellStyle name="Финансовый 6 3" xfId="133" xr:uid="{334474D5-1B12-46C2-A904-3EE7238F1495}"/>
    <cellStyle name="Финансовый 6 3 2" xfId="470" xr:uid="{DDC029CB-23DB-400D-BC20-7944C97E4099}"/>
    <cellStyle name="Финансовый 6 3 3" xfId="302" xr:uid="{A77996D2-FE49-46BD-BBE7-52F9FBA55419}"/>
    <cellStyle name="Финансовый 6 4" xfId="417" xr:uid="{3B774298-4902-403D-8D11-332E9B9B7B08}"/>
    <cellStyle name="Финансовый 6 5" xfId="249" xr:uid="{815B51FB-2F4D-4BDA-9658-921BFDA15DAA}"/>
    <cellStyle name="Финансовый 7" xfId="236" xr:uid="{D32366C5-D83C-4FE3-BD05-A739E8028D7E}"/>
    <cellStyle name="Финансовый 7 2" xfId="573" xr:uid="{00464CB7-C9D3-495D-91F6-42C11F89E905}"/>
    <cellStyle name="Финансовый 7 3" xfId="405" xr:uid="{E22CC114-3522-4F4F-A79E-0E26A08CD1AF}"/>
    <cellStyle name="Финансовый 8" xfId="237" xr:uid="{E49DBB51-88ED-4AF2-B202-0A123C10BEE6}"/>
    <cellStyle name="Финансовый 8 2" xfId="574" xr:uid="{417B4036-CFD2-4C4B-AE92-9A77E1DC0926}"/>
    <cellStyle name="Финансовый 8 3" xfId="406" xr:uid="{8B7DAB05-84ED-4895-A17B-DA34A9BE409D}"/>
    <cellStyle name="Финансовый 9" xfId="241" xr:uid="{0EC0D97C-A7CD-42AE-BC49-875FF3E0E47B}"/>
    <cellStyle name="Финансовый 9 2" xfId="577" xr:uid="{68AA0D34-F476-4179-8C1A-BBF38D99D412}"/>
    <cellStyle name="Финансовый 9 3" xfId="409" xr:uid="{2A840D39-E320-4969-BEBA-ED88B12D2968}"/>
  </cellStyles>
  <dxfs count="0"/>
  <tableStyles count="0" defaultTableStyle="TableStyleMedium2" defaultPivotStyle="PivotStyleLight16"/>
  <colors>
    <mruColors>
      <color rgb="FFD5DADE"/>
      <color rgb="FFA8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hoosh-bike.ru/ir/reporti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5145741" cy="652185"/>
    <xdr:pic>
      <xdr:nvPicPr>
        <xdr:cNvPr id="2" name="image1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717176"/>
          <a:ext cx="5145741" cy="65218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A7" zoomScaleNormal="100" workbookViewId="0">
      <selection activeCell="C9" sqref="C9"/>
    </sheetView>
  </sheetViews>
  <sheetFormatPr defaultColWidth="14.453125" defaultRowHeight="15" customHeight="1" x14ac:dyDescent="0.25"/>
  <cols>
    <col min="1" max="2" width="8.90625" style="39" customWidth="1"/>
    <col min="3" max="3" width="125.81640625" style="39" customWidth="1"/>
    <col min="4" max="6" width="8.90625" style="39" customWidth="1"/>
    <col min="7" max="26" width="8.6328125" style="39" customWidth="1"/>
    <col min="27" max="16384" width="14.453125" style="39"/>
  </cols>
  <sheetData>
    <row r="1" spans="1:26" ht="14.2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4.2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4.2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4.2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4.2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4.25" customHeight="1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4.25" customHeight="1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4.25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4.25" customHeight="1" x14ac:dyDescent="0.3">
      <c r="A9" s="38"/>
      <c r="B9" s="38"/>
      <c r="C9" s="40" t="s">
        <v>241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4.25" customHeight="1" x14ac:dyDescent="0.3">
      <c r="A10" s="38"/>
      <c r="B10" s="38"/>
      <c r="C10" s="40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4.25" customHeight="1" x14ac:dyDescent="0.3">
      <c r="A11" s="38"/>
      <c r="B11" s="38"/>
      <c r="C11" s="41" t="s">
        <v>137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14.25" customHeight="1" x14ac:dyDescent="0.25">
      <c r="A12" s="38"/>
      <c r="B12" s="38"/>
      <c r="C12" s="43" t="s">
        <v>180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4.25" customHeight="1" x14ac:dyDescent="0.25">
      <c r="A13" s="38"/>
      <c r="B13" s="38"/>
      <c r="C13" s="43" t="s">
        <v>181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4.25" customHeight="1" x14ac:dyDescent="0.25">
      <c r="A14" s="38"/>
      <c r="B14" s="38"/>
      <c r="C14" s="43" t="s">
        <v>182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4.25" customHeight="1" x14ac:dyDescent="0.25">
      <c r="A15" s="38"/>
      <c r="B15" s="38"/>
      <c r="C15" s="43" t="s">
        <v>183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4.25" customHeight="1" x14ac:dyDescent="0.25">
      <c r="A16" s="38"/>
      <c r="B16" s="38"/>
      <c r="C16" s="43" t="s">
        <v>184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4.25" customHeight="1" x14ac:dyDescent="0.25">
      <c r="A17" s="38"/>
      <c r="B17" s="38"/>
      <c r="C17" s="43" t="s">
        <v>190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4.25" customHeight="1" x14ac:dyDescent="0.25">
      <c r="A18" s="38"/>
      <c r="B18" s="38"/>
      <c r="C18" s="43" t="s">
        <v>191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4.25" customHeight="1" x14ac:dyDescent="0.25">
      <c r="A19" s="38"/>
      <c r="B19" s="38"/>
      <c r="C19" s="43" t="s">
        <v>192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4.25" customHeight="1" x14ac:dyDescent="0.25">
      <c r="A20" s="38"/>
      <c r="B20" s="38"/>
      <c r="C20" s="43" t="s">
        <v>4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4.25" customHeight="1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25" x14ac:dyDescent="0.25">
      <c r="A22" s="38"/>
      <c r="B22" s="38"/>
      <c r="C22" s="42" t="s">
        <v>135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4.25" customHeight="1" x14ac:dyDescent="0.25">
      <c r="A23" s="38"/>
      <c r="B23" s="38"/>
      <c r="C23" s="38" t="s">
        <v>136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4.25" customHeight="1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37.5" x14ac:dyDescent="0.25">
      <c r="A25" s="38"/>
      <c r="B25" s="38"/>
      <c r="C25" s="42" t="s">
        <v>193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4.25" customHeight="1" x14ac:dyDescent="0.25">
      <c r="A26" s="38"/>
      <c r="B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4.25" customHeight="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4.25" customHeight="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4.25" customHeight="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4.25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4.2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4.25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4.25" customHeight="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4.25" customHeight="1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4.25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4.25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4.25" customHeigh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4.25" customHeight="1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4.2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4.25" customHeight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4.2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4.25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4.2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4.2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4.2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4.25" customHeight="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4.25" customHeight="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4.25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4.25" customHeight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4.25" customHeight="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4.25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4.25" customHeight="1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4.25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4.2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4.25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4.25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4.25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4.25" customHeigh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4.25" customHeight="1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4.25" customHeight="1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4.25" customHeight="1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4.25" customHeight="1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4.25" customHeight="1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4.25" customHeight="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4.25" customHeight="1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4.25" customHeight="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4.25" customHeight="1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4.25" customHeight="1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4.25" customHeight="1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4.25" customHeight="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4.25" customHeight="1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4.25" customHeight="1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4.25" customHeight="1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4.25" customHeight="1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4.25" customHeight="1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4.25" customHeight="1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4.25" customHeight="1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4.25" customHeight="1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4.25" customHeight="1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4.25" customHeight="1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4.25" customHeight="1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4.25" customHeight="1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4.25" customHeight="1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4.25" customHeight="1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4.25" customHeight="1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4.25" customHeight="1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4.25" customHeight="1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4.25" customHeight="1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4.25" customHeight="1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4.25" customHeight="1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4.25" customHeight="1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4.25" customHeight="1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4.25" customHeight="1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4.25" customHeight="1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4.25" customHeight="1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4.25" customHeight="1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4.25" customHeight="1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4.25" customHeight="1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4.25" customHeight="1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4.25" customHeight="1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4.25" customHeight="1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4.25" customHeight="1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4.25" customHeight="1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4.25" customHeight="1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4.25" customHeight="1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4.25" customHeight="1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4.25" customHeight="1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4.25" customHeight="1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4.25" customHeight="1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4.25" customHeight="1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4.25" customHeight="1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4.25" customHeight="1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4.25" customHeight="1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4.25" customHeight="1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4.25" customHeight="1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4.25" customHeight="1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4.25" customHeight="1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4.25" customHeight="1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4.25" customHeight="1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4.25" customHeight="1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4.25" customHeight="1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4.25" customHeight="1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4.25" customHeight="1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4.25" customHeight="1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4.25" customHeight="1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4.25" customHeight="1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4.25" customHeight="1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4.25" customHeight="1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4.25" customHeight="1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4.25" customHeight="1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4.25" customHeight="1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4.25" customHeight="1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4.25" customHeight="1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4.25" customHeight="1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4.25" customHeight="1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4.25" customHeight="1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4.25" customHeight="1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4.25" customHeight="1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4.25" customHeight="1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4.25" customHeight="1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4.25" customHeight="1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4.25" customHeight="1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4.25" customHeight="1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4.25" customHeight="1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4.25" customHeight="1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4.25" customHeight="1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4.25" customHeight="1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4.25" customHeight="1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4.25" customHeight="1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4.25" customHeight="1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4.25" customHeight="1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4.25" customHeight="1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4.25" customHeight="1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4.25" customHeight="1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4.25" customHeight="1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4.25" customHeight="1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4.25" customHeight="1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4.25" customHeight="1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4.25" customHeight="1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4.25" customHeight="1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4.25" customHeight="1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4.25" customHeight="1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4.25" customHeight="1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4.25" customHeight="1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4.25" customHeight="1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4.25" customHeight="1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4.25" customHeight="1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4.25" customHeight="1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4.25" customHeight="1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4.25" customHeight="1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4.25" customHeight="1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4.25" customHeight="1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4.25" customHeight="1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4.25" customHeight="1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4.25" customHeight="1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4.25" customHeight="1" x14ac:dyDescent="0.2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4.25" customHeight="1" x14ac:dyDescent="0.2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4.25" customHeight="1" x14ac:dyDescent="0.2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4.25" customHeight="1" x14ac:dyDescent="0.2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4.25" customHeight="1" x14ac:dyDescent="0.2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4.25" customHeight="1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4.25" customHeight="1" x14ac:dyDescent="0.2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4.25" customHeight="1" x14ac:dyDescent="0.2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4.25" customHeight="1" x14ac:dyDescent="0.2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4.25" customHeight="1" x14ac:dyDescent="0.2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4.25" customHeight="1" x14ac:dyDescent="0.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4.25" customHeight="1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4.25" customHeight="1" x14ac:dyDescent="0.2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4.25" customHeight="1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4.25" customHeight="1" x14ac:dyDescent="0.2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4.25" customHeight="1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4.25" customHeight="1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4.25" customHeight="1" x14ac:dyDescent="0.2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4.25" customHeight="1" x14ac:dyDescent="0.2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4.25" customHeight="1" x14ac:dyDescent="0.2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4.25" customHeight="1" x14ac:dyDescent="0.2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4.25" customHeight="1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4.25" customHeight="1" x14ac:dyDescent="0.2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4.25" customHeight="1" x14ac:dyDescent="0.2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4.25" customHeight="1" x14ac:dyDescent="0.2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4.25" customHeight="1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4.25" customHeight="1" x14ac:dyDescent="0.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4.25" customHeight="1" x14ac:dyDescent="0.2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4.25" customHeight="1" x14ac:dyDescent="0.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4.25" customHeight="1" x14ac:dyDescent="0.2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4.25" customHeight="1" x14ac:dyDescent="0.2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4.25" customHeight="1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4.25" customHeight="1" x14ac:dyDescent="0.2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4.25" customHeight="1" x14ac:dyDescent="0.2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4.25" customHeight="1" x14ac:dyDescent="0.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4.25" customHeight="1" x14ac:dyDescent="0.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4.25" customHeight="1" x14ac:dyDescent="0.2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4.25" customHeight="1" x14ac:dyDescent="0.2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4.25" customHeight="1" x14ac:dyDescent="0.2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4.25" customHeight="1" x14ac:dyDescent="0.2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4.25" customHeight="1" x14ac:dyDescent="0.2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4.25" customHeight="1" x14ac:dyDescent="0.2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4.25" customHeight="1" x14ac:dyDescent="0.2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4.25" customHeight="1" x14ac:dyDescent="0.2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4.25" customHeight="1" x14ac:dyDescent="0.2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4.25" customHeight="1" x14ac:dyDescent="0.2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4.25" customHeight="1" x14ac:dyDescent="0.2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4.25" customHeight="1" x14ac:dyDescent="0.2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4.25" customHeight="1" x14ac:dyDescent="0.2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4.25" customHeight="1" x14ac:dyDescent="0.2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4.25" customHeight="1" x14ac:dyDescent="0.2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4.25" customHeight="1" x14ac:dyDescent="0.2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4.25" customHeight="1" x14ac:dyDescent="0.2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4.25" customHeight="1" x14ac:dyDescent="0.2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4.25" customHeight="1" x14ac:dyDescent="0.2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4.25" customHeight="1" x14ac:dyDescent="0.2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4.25" customHeight="1" x14ac:dyDescent="0.2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4.25" customHeight="1" x14ac:dyDescent="0.2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4.25" customHeight="1" x14ac:dyDescent="0.2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4.25" customHeight="1" x14ac:dyDescent="0.2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4.25" customHeight="1" x14ac:dyDescent="0.2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4.25" customHeight="1" x14ac:dyDescent="0.2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4.25" customHeight="1" x14ac:dyDescent="0.2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4.25" customHeight="1" x14ac:dyDescent="0.2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4.25" customHeight="1" x14ac:dyDescent="0.2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4.25" customHeight="1" x14ac:dyDescent="0.2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4.25" customHeight="1" x14ac:dyDescent="0.2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4.25" customHeight="1" x14ac:dyDescent="0.2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4.25" customHeight="1" x14ac:dyDescent="0.2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4.25" customHeight="1" x14ac:dyDescent="0.2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4.25" customHeight="1" x14ac:dyDescent="0.2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4.25" customHeight="1" x14ac:dyDescent="0.2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4.25" customHeight="1" x14ac:dyDescent="0.2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4.25" customHeight="1" x14ac:dyDescent="0.2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4.25" customHeight="1" x14ac:dyDescent="0.2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4.25" customHeight="1" x14ac:dyDescent="0.2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4.25" customHeight="1" x14ac:dyDescent="0.2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4.25" customHeight="1" x14ac:dyDescent="0.2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4.25" customHeight="1" x14ac:dyDescent="0.2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4.25" customHeight="1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4.25" customHeight="1" x14ac:dyDescent="0.2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4.25" customHeight="1" x14ac:dyDescent="0.2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4.25" customHeight="1" x14ac:dyDescent="0.2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4.25" customHeight="1" x14ac:dyDescent="0.2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4.25" customHeight="1" x14ac:dyDescent="0.2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4.25" customHeight="1" x14ac:dyDescent="0.2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4.25" customHeight="1" x14ac:dyDescent="0.2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4.25" customHeight="1" x14ac:dyDescent="0.2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4.25" customHeight="1" x14ac:dyDescent="0.2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4.25" customHeight="1" x14ac:dyDescent="0.2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4.25" customHeight="1" x14ac:dyDescent="0.2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4.25" customHeight="1" x14ac:dyDescent="0.2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4.25" customHeight="1" x14ac:dyDescent="0.2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4.25" customHeight="1" x14ac:dyDescent="0.2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4.25" customHeight="1" x14ac:dyDescent="0.2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4.25" customHeight="1" x14ac:dyDescent="0.2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4.25" customHeight="1" x14ac:dyDescent="0.2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4.25" customHeight="1" x14ac:dyDescent="0.2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4.25" customHeight="1" x14ac:dyDescent="0.2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4.25" customHeight="1" x14ac:dyDescent="0.2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4.25" customHeight="1" x14ac:dyDescent="0.2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4.25" customHeight="1" x14ac:dyDescent="0.2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4.25" customHeight="1" x14ac:dyDescent="0.2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4.25" customHeight="1" x14ac:dyDescent="0.2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4.25" customHeight="1" x14ac:dyDescent="0.2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4.25" customHeight="1" x14ac:dyDescent="0.2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4.25" customHeight="1" x14ac:dyDescent="0.2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4.25" customHeight="1" x14ac:dyDescent="0.2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4.25" customHeight="1" x14ac:dyDescent="0.2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4.25" customHeight="1" x14ac:dyDescent="0.2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4.25" customHeight="1" x14ac:dyDescent="0.2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4.25" customHeight="1" x14ac:dyDescent="0.2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4.25" customHeight="1" x14ac:dyDescent="0.2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4.25" customHeight="1" x14ac:dyDescent="0.2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4.25" customHeight="1" x14ac:dyDescent="0.2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4.25" customHeight="1" x14ac:dyDescent="0.2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4.25" customHeight="1" x14ac:dyDescent="0.2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4.25" customHeight="1" x14ac:dyDescent="0.2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4.25" customHeight="1" x14ac:dyDescent="0.2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4.25" customHeight="1" x14ac:dyDescent="0.2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4.25" customHeight="1" x14ac:dyDescent="0.2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4.25" customHeight="1" x14ac:dyDescent="0.2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4.25" customHeight="1" x14ac:dyDescent="0.2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4.25" customHeight="1" x14ac:dyDescent="0.2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4.25" customHeight="1" x14ac:dyDescent="0.2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4.25" customHeight="1" x14ac:dyDescent="0.2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4.25" customHeight="1" x14ac:dyDescent="0.2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4.25" customHeight="1" x14ac:dyDescent="0.2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4.25" customHeight="1" x14ac:dyDescent="0.2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4.25" customHeight="1" x14ac:dyDescent="0.2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4.25" customHeight="1" x14ac:dyDescent="0.2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4.25" customHeight="1" x14ac:dyDescent="0.2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4.25" customHeight="1" x14ac:dyDescent="0.2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4.25" customHeight="1" x14ac:dyDescent="0.2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4.25" customHeight="1" x14ac:dyDescent="0.2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4.25" customHeight="1" x14ac:dyDescent="0.2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4.25" customHeight="1" x14ac:dyDescent="0.2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4.25" customHeight="1" x14ac:dyDescent="0.2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4.25" customHeight="1" x14ac:dyDescent="0.2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4.25" customHeight="1" x14ac:dyDescent="0.2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4.25" customHeight="1" x14ac:dyDescent="0.2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4.25" customHeight="1" x14ac:dyDescent="0.2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4.25" customHeight="1" x14ac:dyDescent="0.2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4.25" customHeight="1" x14ac:dyDescent="0.2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4.25" customHeight="1" x14ac:dyDescent="0.2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4.25" customHeight="1" x14ac:dyDescent="0.2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4.25" customHeight="1" x14ac:dyDescent="0.2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4.25" customHeight="1" x14ac:dyDescent="0.2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4.25" customHeight="1" x14ac:dyDescent="0.2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4.25" customHeight="1" x14ac:dyDescent="0.2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4.25" customHeight="1" x14ac:dyDescent="0.2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4.25" customHeight="1" x14ac:dyDescent="0.2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4.25" customHeight="1" x14ac:dyDescent="0.2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4.25" customHeight="1" x14ac:dyDescent="0.25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4.25" customHeight="1" x14ac:dyDescent="0.2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4.25" customHeight="1" x14ac:dyDescent="0.2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4.25" customHeight="1" x14ac:dyDescent="0.2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4.25" customHeight="1" x14ac:dyDescent="0.2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4.25" customHeight="1" x14ac:dyDescent="0.2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4.25" customHeight="1" x14ac:dyDescent="0.2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4.25" customHeight="1" x14ac:dyDescent="0.2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4.25" customHeight="1" x14ac:dyDescent="0.2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4.25" customHeight="1" x14ac:dyDescent="0.25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4.25" customHeight="1" x14ac:dyDescent="0.2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4.25" customHeight="1" x14ac:dyDescent="0.2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4.25" customHeight="1" x14ac:dyDescent="0.25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4.25" customHeight="1" x14ac:dyDescent="0.2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4.25" customHeight="1" x14ac:dyDescent="0.2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4.25" customHeight="1" x14ac:dyDescent="0.25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4.25" customHeight="1" x14ac:dyDescent="0.2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4.25" customHeight="1" x14ac:dyDescent="0.2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4.25" customHeight="1" x14ac:dyDescent="0.25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4.25" customHeight="1" x14ac:dyDescent="0.2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4.25" customHeight="1" x14ac:dyDescent="0.2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4.25" customHeight="1" x14ac:dyDescent="0.2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4.25" customHeight="1" x14ac:dyDescent="0.2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4.25" customHeight="1" x14ac:dyDescent="0.2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4.25" customHeight="1" x14ac:dyDescent="0.2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4.25" customHeight="1" x14ac:dyDescent="0.2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4.25" customHeight="1" x14ac:dyDescent="0.2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4.25" customHeight="1" x14ac:dyDescent="0.25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4.25" customHeight="1" x14ac:dyDescent="0.2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4.25" customHeight="1" x14ac:dyDescent="0.2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4.25" customHeight="1" x14ac:dyDescent="0.2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4.25" customHeight="1" x14ac:dyDescent="0.2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4.25" customHeight="1" x14ac:dyDescent="0.2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4.25" customHeight="1" x14ac:dyDescent="0.25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4.25" customHeight="1" x14ac:dyDescent="0.2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4.25" customHeight="1" x14ac:dyDescent="0.2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4.25" customHeight="1" x14ac:dyDescent="0.2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4.25" customHeight="1" x14ac:dyDescent="0.2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4.25" customHeight="1" x14ac:dyDescent="0.2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4.25" customHeight="1" x14ac:dyDescent="0.25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4.25" customHeight="1" x14ac:dyDescent="0.2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4.25" customHeight="1" x14ac:dyDescent="0.2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4.25" customHeight="1" x14ac:dyDescent="0.2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4.25" customHeight="1" x14ac:dyDescent="0.2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4.25" customHeight="1" x14ac:dyDescent="0.2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4.25" customHeight="1" x14ac:dyDescent="0.25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4.25" customHeight="1" x14ac:dyDescent="0.2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4.25" customHeight="1" x14ac:dyDescent="0.2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4.25" customHeight="1" x14ac:dyDescent="0.25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4.25" customHeight="1" x14ac:dyDescent="0.2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4.25" customHeight="1" x14ac:dyDescent="0.25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4.25" customHeight="1" x14ac:dyDescent="0.25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4.25" customHeight="1" x14ac:dyDescent="0.25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4.25" customHeight="1" x14ac:dyDescent="0.25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4.25" customHeight="1" x14ac:dyDescent="0.25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4.25" customHeight="1" x14ac:dyDescent="0.25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4.25" customHeight="1" x14ac:dyDescent="0.2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4.25" customHeight="1" x14ac:dyDescent="0.25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4.25" customHeight="1" x14ac:dyDescent="0.25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4.25" customHeight="1" x14ac:dyDescent="0.25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4.25" customHeight="1" x14ac:dyDescent="0.25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4.25" customHeight="1" x14ac:dyDescent="0.25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4.25" customHeight="1" x14ac:dyDescent="0.25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4.25" customHeight="1" x14ac:dyDescent="0.25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4.25" customHeight="1" x14ac:dyDescent="0.25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4.25" customHeight="1" x14ac:dyDescent="0.25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4.25" customHeight="1" x14ac:dyDescent="0.25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4.25" customHeight="1" x14ac:dyDescent="0.25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4.25" customHeight="1" x14ac:dyDescent="0.25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4.25" customHeight="1" x14ac:dyDescent="0.25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4.25" customHeight="1" x14ac:dyDescent="0.25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4.25" customHeight="1" x14ac:dyDescent="0.25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4.25" customHeight="1" x14ac:dyDescent="0.25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4.25" customHeight="1" x14ac:dyDescent="0.25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4.25" customHeight="1" x14ac:dyDescent="0.25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4.25" customHeight="1" x14ac:dyDescent="0.25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14.25" customHeight="1" x14ac:dyDescent="0.25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14.25" customHeight="1" x14ac:dyDescent="0.25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14.25" customHeight="1" x14ac:dyDescent="0.25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14.25" customHeight="1" x14ac:dyDescent="0.25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14.25" customHeight="1" x14ac:dyDescent="0.25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14.25" customHeight="1" x14ac:dyDescent="0.25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14.25" customHeight="1" x14ac:dyDescent="0.25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14.25" customHeight="1" x14ac:dyDescent="0.25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14.25" customHeight="1" x14ac:dyDescent="0.25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14.25" customHeight="1" x14ac:dyDescent="0.25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14.25" customHeight="1" x14ac:dyDescent="0.25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14.25" customHeight="1" x14ac:dyDescent="0.25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14.25" customHeight="1" x14ac:dyDescent="0.25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14.25" customHeight="1" x14ac:dyDescent="0.25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14.25" customHeight="1" x14ac:dyDescent="0.25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14.25" customHeight="1" x14ac:dyDescent="0.25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14.25" customHeight="1" x14ac:dyDescent="0.25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14.25" customHeight="1" x14ac:dyDescent="0.25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14.25" customHeight="1" x14ac:dyDescent="0.25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14.25" customHeight="1" x14ac:dyDescent="0.25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14.25" customHeight="1" x14ac:dyDescent="0.25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14.25" customHeight="1" x14ac:dyDescent="0.25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14.25" customHeight="1" x14ac:dyDescent="0.25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14.25" customHeight="1" x14ac:dyDescent="0.25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14.25" customHeight="1" x14ac:dyDescent="0.25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14.25" customHeight="1" x14ac:dyDescent="0.25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14.25" customHeight="1" x14ac:dyDescent="0.25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14.25" customHeight="1" x14ac:dyDescent="0.25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14.25" customHeight="1" x14ac:dyDescent="0.25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14.25" customHeight="1" x14ac:dyDescent="0.25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14.25" customHeight="1" x14ac:dyDescent="0.25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14.25" customHeight="1" x14ac:dyDescent="0.25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14.25" customHeight="1" x14ac:dyDescent="0.25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14.25" customHeight="1" x14ac:dyDescent="0.25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14.25" customHeight="1" x14ac:dyDescent="0.25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14.25" customHeight="1" x14ac:dyDescent="0.25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14.25" customHeight="1" x14ac:dyDescent="0.25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14.25" customHeight="1" x14ac:dyDescent="0.25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14.25" customHeight="1" x14ac:dyDescent="0.25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14.25" customHeight="1" x14ac:dyDescent="0.25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14.25" customHeight="1" x14ac:dyDescent="0.25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14.25" customHeight="1" x14ac:dyDescent="0.25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14.25" customHeight="1" x14ac:dyDescent="0.25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14.25" customHeight="1" x14ac:dyDescent="0.25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14.25" customHeight="1" x14ac:dyDescent="0.25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14.25" customHeight="1" x14ac:dyDescent="0.25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14.25" customHeight="1" x14ac:dyDescent="0.25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14.25" customHeight="1" x14ac:dyDescent="0.25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14.25" customHeight="1" x14ac:dyDescent="0.25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14.25" customHeight="1" x14ac:dyDescent="0.25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14.25" customHeight="1" x14ac:dyDescent="0.25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14.25" customHeight="1" x14ac:dyDescent="0.25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14.25" customHeight="1" x14ac:dyDescent="0.25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14.25" customHeight="1" x14ac:dyDescent="0.25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14.25" customHeight="1" x14ac:dyDescent="0.25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14.25" customHeight="1" x14ac:dyDescent="0.25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14.25" customHeight="1" x14ac:dyDescent="0.25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14.25" customHeight="1" x14ac:dyDescent="0.25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14.25" customHeight="1" x14ac:dyDescent="0.25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14.25" customHeight="1" x14ac:dyDescent="0.25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14.25" customHeight="1" x14ac:dyDescent="0.25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14.25" customHeight="1" x14ac:dyDescent="0.25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14.25" customHeight="1" x14ac:dyDescent="0.25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14.25" customHeight="1" x14ac:dyDescent="0.25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14.25" customHeight="1" x14ac:dyDescent="0.25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14.25" customHeight="1" x14ac:dyDescent="0.25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14.25" customHeight="1" x14ac:dyDescent="0.25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14.25" customHeight="1" x14ac:dyDescent="0.25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14.25" customHeight="1" x14ac:dyDescent="0.25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14.25" customHeight="1" x14ac:dyDescent="0.25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14.25" customHeight="1" x14ac:dyDescent="0.25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14.25" customHeight="1" x14ac:dyDescent="0.25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14.25" customHeight="1" x14ac:dyDescent="0.25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14.25" customHeight="1" x14ac:dyDescent="0.25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14.25" customHeight="1" x14ac:dyDescent="0.25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14.25" customHeight="1" x14ac:dyDescent="0.25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14.25" customHeight="1" x14ac:dyDescent="0.25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14.25" customHeight="1" x14ac:dyDescent="0.25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14.25" customHeight="1" x14ac:dyDescent="0.25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14.25" customHeight="1" x14ac:dyDescent="0.25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14.25" customHeight="1" x14ac:dyDescent="0.25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14.25" customHeight="1" x14ac:dyDescent="0.25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14.25" customHeight="1" x14ac:dyDescent="0.25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14.25" customHeight="1" x14ac:dyDescent="0.25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14.25" customHeight="1" x14ac:dyDescent="0.25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14.25" customHeight="1" x14ac:dyDescent="0.25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14.25" customHeight="1" x14ac:dyDescent="0.25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14.25" customHeight="1" x14ac:dyDescent="0.25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14.25" customHeight="1" x14ac:dyDescent="0.25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14.25" customHeight="1" x14ac:dyDescent="0.25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14.25" customHeight="1" x14ac:dyDescent="0.25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14.25" customHeight="1" x14ac:dyDescent="0.25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14.25" customHeight="1" x14ac:dyDescent="0.25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14.25" customHeight="1" x14ac:dyDescent="0.25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14.25" customHeight="1" x14ac:dyDescent="0.25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14.25" customHeight="1" x14ac:dyDescent="0.25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14.25" customHeight="1" x14ac:dyDescent="0.25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14.25" customHeight="1" x14ac:dyDescent="0.25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14.25" customHeight="1" x14ac:dyDescent="0.25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14.25" customHeight="1" x14ac:dyDescent="0.25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14.25" customHeight="1" x14ac:dyDescent="0.25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14.25" customHeight="1" x14ac:dyDescent="0.25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14.25" customHeight="1" x14ac:dyDescent="0.25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14.25" customHeight="1" x14ac:dyDescent="0.25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14.25" customHeight="1" x14ac:dyDescent="0.25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14.25" customHeight="1" x14ac:dyDescent="0.25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14.25" customHeight="1" x14ac:dyDescent="0.25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14.25" customHeight="1" x14ac:dyDescent="0.25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14.25" customHeight="1" x14ac:dyDescent="0.25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14.25" customHeight="1" x14ac:dyDescent="0.25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14.25" customHeight="1" x14ac:dyDescent="0.25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14.25" customHeight="1" x14ac:dyDescent="0.25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14.25" customHeight="1" x14ac:dyDescent="0.25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14.25" customHeight="1" x14ac:dyDescent="0.25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14.25" customHeight="1" x14ac:dyDescent="0.25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14.25" customHeight="1" x14ac:dyDescent="0.25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14.25" customHeight="1" x14ac:dyDescent="0.25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14.25" customHeight="1" x14ac:dyDescent="0.25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14.25" customHeight="1" x14ac:dyDescent="0.25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14.25" customHeight="1" x14ac:dyDescent="0.25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14.25" customHeight="1" x14ac:dyDescent="0.25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14.25" customHeight="1" x14ac:dyDescent="0.25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14.25" customHeight="1" x14ac:dyDescent="0.25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14.25" customHeight="1" x14ac:dyDescent="0.25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14.25" customHeight="1" x14ac:dyDescent="0.25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14.25" customHeight="1" x14ac:dyDescent="0.25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14.25" customHeight="1" x14ac:dyDescent="0.25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14.25" customHeight="1" x14ac:dyDescent="0.25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14.25" customHeight="1" x14ac:dyDescent="0.25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14.25" customHeight="1" x14ac:dyDescent="0.25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14.25" customHeight="1" x14ac:dyDescent="0.25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14.25" customHeight="1" x14ac:dyDescent="0.25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14.25" customHeight="1" x14ac:dyDescent="0.25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14.25" customHeight="1" x14ac:dyDescent="0.25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14.25" customHeight="1" x14ac:dyDescent="0.25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14.25" customHeight="1" x14ac:dyDescent="0.25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14.25" customHeight="1" x14ac:dyDescent="0.25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14.25" customHeight="1" x14ac:dyDescent="0.25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14.25" customHeight="1" x14ac:dyDescent="0.25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14.25" customHeight="1" x14ac:dyDescent="0.25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14.25" customHeight="1" x14ac:dyDescent="0.25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14.25" customHeight="1" x14ac:dyDescent="0.25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14.25" customHeight="1" x14ac:dyDescent="0.25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14.25" customHeight="1" x14ac:dyDescent="0.25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14.25" customHeight="1" x14ac:dyDescent="0.25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14.25" customHeight="1" x14ac:dyDescent="0.25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14.25" customHeight="1" x14ac:dyDescent="0.25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14.25" customHeight="1" x14ac:dyDescent="0.25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14.25" customHeight="1" x14ac:dyDescent="0.25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14.25" customHeight="1" x14ac:dyDescent="0.25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14.25" customHeight="1" x14ac:dyDescent="0.25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14.25" customHeight="1" x14ac:dyDescent="0.25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14.25" customHeight="1" x14ac:dyDescent="0.25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14.25" customHeight="1" x14ac:dyDescent="0.25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14.25" customHeight="1" x14ac:dyDescent="0.25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14.25" customHeight="1" x14ac:dyDescent="0.25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14.25" customHeight="1" x14ac:dyDescent="0.25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14.25" customHeight="1" x14ac:dyDescent="0.25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14.25" customHeight="1" x14ac:dyDescent="0.25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14.25" customHeight="1" x14ac:dyDescent="0.25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14.25" customHeight="1" x14ac:dyDescent="0.25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14.25" customHeight="1" x14ac:dyDescent="0.25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14.25" customHeight="1" x14ac:dyDescent="0.25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14.25" customHeight="1" x14ac:dyDescent="0.25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14.25" customHeight="1" x14ac:dyDescent="0.25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14.25" customHeight="1" x14ac:dyDescent="0.25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14.25" customHeight="1" x14ac:dyDescent="0.25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14.25" customHeight="1" x14ac:dyDescent="0.25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14.25" customHeight="1" x14ac:dyDescent="0.25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14.25" customHeight="1" x14ac:dyDescent="0.25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14.25" customHeight="1" x14ac:dyDescent="0.25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14.25" customHeight="1" x14ac:dyDescent="0.25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14.25" customHeight="1" x14ac:dyDescent="0.25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14.25" customHeight="1" x14ac:dyDescent="0.25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14.25" customHeight="1" x14ac:dyDescent="0.25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14.25" customHeight="1" x14ac:dyDescent="0.25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14.25" customHeight="1" x14ac:dyDescent="0.25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14.25" customHeight="1" x14ac:dyDescent="0.25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14.25" customHeight="1" x14ac:dyDescent="0.25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14.25" customHeight="1" x14ac:dyDescent="0.25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14.25" customHeight="1" x14ac:dyDescent="0.25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14.25" customHeight="1" x14ac:dyDescent="0.25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14.25" customHeight="1" x14ac:dyDescent="0.25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14.25" customHeight="1" x14ac:dyDescent="0.25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14.25" customHeight="1" x14ac:dyDescent="0.25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14.25" customHeight="1" x14ac:dyDescent="0.25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14.25" customHeight="1" x14ac:dyDescent="0.25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14.25" customHeight="1" x14ac:dyDescent="0.25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14.25" customHeight="1" x14ac:dyDescent="0.25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14.25" customHeight="1" x14ac:dyDescent="0.25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14.25" customHeight="1" x14ac:dyDescent="0.25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14.25" customHeight="1" x14ac:dyDescent="0.25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14.25" customHeight="1" x14ac:dyDescent="0.25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14.25" customHeight="1" x14ac:dyDescent="0.25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14.25" customHeight="1" x14ac:dyDescent="0.25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14.25" customHeight="1" x14ac:dyDescent="0.25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14.25" customHeight="1" x14ac:dyDescent="0.25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14.25" customHeight="1" x14ac:dyDescent="0.25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14.25" customHeight="1" x14ac:dyDescent="0.25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14.25" customHeight="1" x14ac:dyDescent="0.25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14.25" customHeight="1" x14ac:dyDescent="0.25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14.25" customHeight="1" x14ac:dyDescent="0.25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14.25" customHeight="1" x14ac:dyDescent="0.25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14.25" customHeight="1" x14ac:dyDescent="0.25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14.25" customHeight="1" x14ac:dyDescent="0.25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14.25" customHeight="1" x14ac:dyDescent="0.25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14.25" customHeight="1" x14ac:dyDescent="0.25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14.25" customHeight="1" x14ac:dyDescent="0.25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14.25" customHeight="1" x14ac:dyDescent="0.25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14.25" customHeight="1" x14ac:dyDescent="0.25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14.25" customHeight="1" x14ac:dyDescent="0.25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14.25" customHeight="1" x14ac:dyDescent="0.25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14.25" customHeight="1" x14ac:dyDescent="0.25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14.25" customHeight="1" x14ac:dyDescent="0.25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14.25" customHeight="1" x14ac:dyDescent="0.25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14.25" customHeight="1" x14ac:dyDescent="0.25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14.25" customHeight="1" x14ac:dyDescent="0.25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14.25" customHeight="1" x14ac:dyDescent="0.25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14.25" customHeight="1" x14ac:dyDescent="0.25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14.25" customHeight="1" x14ac:dyDescent="0.25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14.25" customHeight="1" x14ac:dyDescent="0.25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14.25" customHeight="1" x14ac:dyDescent="0.25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14.25" customHeight="1" x14ac:dyDescent="0.25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14.25" customHeight="1" x14ac:dyDescent="0.25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14.25" customHeight="1" x14ac:dyDescent="0.25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14.25" customHeight="1" x14ac:dyDescent="0.25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14.25" customHeight="1" x14ac:dyDescent="0.25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14.25" customHeight="1" x14ac:dyDescent="0.25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14.25" customHeight="1" x14ac:dyDescent="0.25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14.25" customHeight="1" x14ac:dyDescent="0.25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14.25" customHeight="1" x14ac:dyDescent="0.25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14.25" customHeight="1" x14ac:dyDescent="0.25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14.25" customHeight="1" x14ac:dyDescent="0.25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14.25" customHeight="1" x14ac:dyDescent="0.25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14.25" customHeight="1" x14ac:dyDescent="0.25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14.25" customHeight="1" x14ac:dyDescent="0.25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14.25" customHeight="1" x14ac:dyDescent="0.25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14.25" customHeight="1" x14ac:dyDescent="0.25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14.25" customHeight="1" x14ac:dyDescent="0.25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14.25" customHeight="1" x14ac:dyDescent="0.25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14.25" customHeight="1" x14ac:dyDescent="0.25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14.25" customHeight="1" x14ac:dyDescent="0.25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14.25" customHeight="1" x14ac:dyDescent="0.25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14.25" customHeight="1" x14ac:dyDescent="0.25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14.25" customHeight="1" x14ac:dyDescent="0.25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14.25" customHeight="1" x14ac:dyDescent="0.25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14.25" customHeight="1" x14ac:dyDescent="0.25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14.25" customHeight="1" x14ac:dyDescent="0.25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14.25" customHeight="1" x14ac:dyDescent="0.25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14.25" customHeight="1" x14ac:dyDescent="0.25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14.25" customHeight="1" x14ac:dyDescent="0.25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14.25" customHeight="1" x14ac:dyDescent="0.25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14.25" customHeight="1" x14ac:dyDescent="0.25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14.25" customHeight="1" x14ac:dyDescent="0.25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14.25" customHeight="1" x14ac:dyDescent="0.25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14.25" customHeight="1" x14ac:dyDescent="0.25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14.25" customHeight="1" x14ac:dyDescent="0.25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14.25" customHeight="1" x14ac:dyDescent="0.25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14.25" customHeight="1" x14ac:dyDescent="0.25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14.25" customHeight="1" x14ac:dyDescent="0.25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14.25" customHeight="1" x14ac:dyDescent="0.25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14.25" customHeight="1" x14ac:dyDescent="0.25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14.25" customHeight="1" x14ac:dyDescent="0.25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14.25" customHeight="1" x14ac:dyDescent="0.25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14.25" customHeight="1" x14ac:dyDescent="0.25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14.25" customHeight="1" x14ac:dyDescent="0.25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14.25" customHeight="1" x14ac:dyDescent="0.25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14.25" customHeight="1" x14ac:dyDescent="0.25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14.25" customHeight="1" x14ac:dyDescent="0.25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14.25" customHeight="1" x14ac:dyDescent="0.25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14.25" customHeight="1" x14ac:dyDescent="0.25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14.25" customHeight="1" x14ac:dyDescent="0.25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14.25" customHeight="1" x14ac:dyDescent="0.25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14.25" customHeight="1" x14ac:dyDescent="0.25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14.25" customHeight="1" x14ac:dyDescent="0.25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14.25" customHeight="1" x14ac:dyDescent="0.25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14.25" customHeight="1" x14ac:dyDescent="0.25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14.25" customHeight="1" x14ac:dyDescent="0.25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14.25" customHeight="1" x14ac:dyDescent="0.25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14.25" customHeight="1" x14ac:dyDescent="0.25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14.25" customHeight="1" x14ac:dyDescent="0.25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14.25" customHeight="1" x14ac:dyDescent="0.25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14.25" customHeight="1" x14ac:dyDescent="0.25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14.25" customHeight="1" x14ac:dyDescent="0.25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14.25" customHeight="1" x14ac:dyDescent="0.25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14.25" customHeight="1" x14ac:dyDescent="0.25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14.25" customHeight="1" x14ac:dyDescent="0.25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14.25" customHeight="1" x14ac:dyDescent="0.25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14.25" customHeight="1" x14ac:dyDescent="0.25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14.25" customHeight="1" x14ac:dyDescent="0.25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14.25" customHeight="1" x14ac:dyDescent="0.25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14.25" customHeight="1" x14ac:dyDescent="0.25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14.25" customHeight="1" x14ac:dyDescent="0.25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14.25" customHeight="1" x14ac:dyDescent="0.25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14.25" customHeight="1" x14ac:dyDescent="0.25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14.25" customHeight="1" x14ac:dyDescent="0.25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14.25" customHeight="1" x14ac:dyDescent="0.25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14.25" customHeight="1" x14ac:dyDescent="0.25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14.25" customHeight="1" x14ac:dyDescent="0.25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14.25" customHeight="1" x14ac:dyDescent="0.25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14.25" customHeight="1" x14ac:dyDescent="0.25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14.25" customHeight="1" x14ac:dyDescent="0.25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14.25" customHeight="1" x14ac:dyDescent="0.25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14.25" customHeight="1" x14ac:dyDescent="0.25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14.25" customHeight="1" x14ac:dyDescent="0.25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14.25" customHeight="1" x14ac:dyDescent="0.25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14.25" customHeight="1" x14ac:dyDescent="0.25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14.25" customHeight="1" x14ac:dyDescent="0.25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14.25" customHeight="1" x14ac:dyDescent="0.25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14.25" customHeight="1" x14ac:dyDescent="0.25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14.25" customHeight="1" x14ac:dyDescent="0.25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14.25" customHeight="1" x14ac:dyDescent="0.25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14.25" customHeight="1" x14ac:dyDescent="0.25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14.25" customHeight="1" x14ac:dyDescent="0.25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14.25" customHeight="1" x14ac:dyDescent="0.25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14.25" customHeight="1" x14ac:dyDescent="0.25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14.25" customHeight="1" x14ac:dyDescent="0.25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14.25" customHeight="1" x14ac:dyDescent="0.25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14.25" customHeight="1" x14ac:dyDescent="0.25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14.25" customHeight="1" x14ac:dyDescent="0.25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14.25" customHeight="1" x14ac:dyDescent="0.25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14.25" customHeight="1" x14ac:dyDescent="0.25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14.25" customHeight="1" x14ac:dyDescent="0.25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14.25" customHeight="1" x14ac:dyDescent="0.25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14.25" customHeight="1" x14ac:dyDescent="0.25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14.25" customHeight="1" x14ac:dyDescent="0.25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14.25" customHeight="1" x14ac:dyDescent="0.25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14.25" customHeight="1" x14ac:dyDescent="0.25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14.25" customHeight="1" x14ac:dyDescent="0.25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14.25" customHeight="1" x14ac:dyDescent="0.25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14.25" customHeight="1" x14ac:dyDescent="0.25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14.25" customHeight="1" x14ac:dyDescent="0.25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14.25" customHeight="1" x14ac:dyDescent="0.25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14.25" customHeight="1" x14ac:dyDescent="0.25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14.25" customHeight="1" x14ac:dyDescent="0.25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14.25" customHeight="1" x14ac:dyDescent="0.25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14.25" customHeight="1" x14ac:dyDescent="0.25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14.25" customHeight="1" x14ac:dyDescent="0.25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14.25" customHeight="1" x14ac:dyDescent="0.25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14.25" customHeight="1" x14ac:dyDescent="0.25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14.25" customHeight="1" x14ac:dyDescent="0.25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14.25" customHeight="1" x14ac:dyDescent="0.25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14.25" customHeight="1" x14ac:dyDescent="0.25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14.25" customHeight="1" x14ac:dyDescent="0.25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14.25" customHeight="1" x14ac:dyDescent="0.25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14.25" customHeight="1" x14ac:dyDescent="0.25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14.25" customHeight="1" x14ac:dyDescent="0.25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14.25" customHeight="1" x14ac:dyDescent="0.25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14.25" customHeight="1" x14ac:dyDescent="0.25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14.25" customHeight="1" x14ac:dyDescent="0.25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14.25" customHeight="1" x14ac:dyDescent="0.25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14.25" customHeight="1" x14ac:dyDescent="0.25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14.25" customHeight="1" x14ac:dyDescent="0.25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14.25" customHeight="1" x14ac:dyDescent="0.25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14.25" customHeight="1" x14ac:dyDescent="0.25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14.25" customHeight="1" x14ac:dyDescent="0.25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14.25" customHeight="1" x14ac:dyDescent="0.25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14.25" customHeight="1" x14ac:dyDescent="0.25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14.25" customHeight="1" x14ac:dyDescent="0.25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14.25" customHeight="1" x14ac:dyDescent="0.25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14.25" customHeight="1" x14ac:dyDescent="0.25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14.25" customHeight="1" x14ac:dyDescent="0.25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14.25" customHeight="1" x14ac:dyDescent="0.25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14.25" customHeight="1" x14ac:dyDescent="0.25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14.25" customHeight="1" x14ac:dyDescent="0.25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14.25" customHeight="1" x14ac:dyDescent="0.25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14.25" customHeight="1" x14ac:dyDescent="0.25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14.25" customHeight="1" x14ac:dyDescent="0.25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14.25" customHeight="1" x14ac:dyDescent="0.25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14.25" customHeight="1" x14ac:dyDescent="0.25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14.25" customHeight="1" x14ac:dyDescent="0.25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14.25" customHeight="1" x14ac:dyDescent="0.25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14.25" customHeight="1" x14ac:dyDescent="0.25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14.25" customHeight="1" x14ac:dyDescent="0.25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14.25" customHeight="1" x14ac:dyDescent="0.25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14.25" customHeight="1" x14ac:dyDescent="0.25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14.25" customHeight="1" x14ac:dyDescent="0.25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14.25" customHeight="1" x14ac:dyDescent="0.25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14.25" customHeight="1" x14ac:dyDescent="0.25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14.25" customHeight="1" x14ac:dyDescent="0.25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14.25" customHeight="1" x14ac:dyDescent="0.25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14.25" customHeight="1" x14ac:dyDescent="0.25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14.25" customHeight="1" x14ac:dyDescent="0.25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14.25" customHeight="1" x14ac:dyDescent="0.25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14.25" customHeight="1" x14ac:dyDescent="0.25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14.25" customHeight="1" x14ac:dyDescent="0.25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14.25" customHeight="1" x14ac:dyDescent="0.25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14.25" customHeight="1" x14ac:dyDescent="0.25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14.25" customHeight="1" x14ac:dyDescent="0.25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14.25" customHeight="1" x14ac:dyDescent="0.25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14.25" customHeight="1" x14ac:dyDescent="0.25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14.25" customHeight="1" x14ac:dyDescent="0.25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14.25" customHeight="1" x14ac:dyDescent="0.25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14.25" customHeight="1" x14ac:dyDescent="0.25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14.25" customHeight="1" x14ac:dyDescent="0.25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14.25" customHeight="1" x14ac:dyDescent="0.25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14.25" customHeight="1" x14ac:dyDescent="0.25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14.25" customHeight="1" x14ac:dyDescent="0.25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14.25" customHeight="1" x14ac:dyDescent="0.25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14.25" customHeight="1" x14ac:dyDescent="0.25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14.25" customHeight="1" x14ac:dyDescent="0.25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14.25" customHeight="1" x14ac:dyDescent="0.25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14.25" customHeight="1" x14ac:dyDescent="0.25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14.25" customHeight="1" x14ac:dyDescent="0.25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14.25" customHeight="1" x14ac:dyDescent="0.25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14.25" customHeight="1" x14ac:dyDescent="0.25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14.25" customHeight="1" x14ac:dyDescent="0.25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14.25" customHeight="1" x14ac:dyDescent="0.25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14.25" customHeight="1" x14ac:dyDescent="0.25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14.25" customHeight="1" x14ac:dyDescent="0.25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14.25" customHeight="1" x14ac:dyDescent="0.25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14.25" customHeight="1" x14ac:dyDescent="0.25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14.25" customHeight="1" x14ac:dyDescent="0.25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14.25" customHeight="1" x14ac:dyDescent="0.25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14.25" customHeight="1" x14ac:dyDescent="0.25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14.25" customHeight="1" x14ac:dyDescent="0.25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14.25" customHeight="1" x14ac:dyDescent="0.25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14.25" customHeight="1" x14ac:dyDescent="0.25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14.25" customHeight="1" x14ac:dyDescent="0.25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14.25" customHeight="1" x14ac:dyDescent="0.25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14.25" customHeight="1" x14ac:dyDescent="0.25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14.25" customHeight="1" x14ac:dyDescent="0.25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14.25" customHeight="1" x14ac:dyDescent="0.25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14.25" customHeight="1" x14ac:dyDescent="0.25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14.25" customHeight="1" x14ac:dyDescent="0.25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14.25" customHeight="1" x14ac:dyDescent="0.25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14.25" customHeight="1" x14ac:dyDescent="0.25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14.25" customHeight="1" x14ac:dyDescent="0.25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14.25" customHeight="1" x14ac:dyDescent="0.25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14.25" customHeight="1" x14ac:dyDescent="0.25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14.25" customHeight="1" x14ac:dyDescent="0.25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14.25" customHeight="1" x14ac:dyDescent="0.25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14.25" customHeight="1" x14ac:dyDescent="0.25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14.25" customHeight="1" x14ac:dyDescent="0.25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14.25" customHeight="1" x14ac:dyDescent="0.25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14.25" customHeight="1" x14ac:dyDescent="0.25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14.25" customHeight="1" x14ac:dyDescent="0.25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14.25" customHeight="1" x14ac:dyDescent="0.25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14.25" customHeight="1" x14ac:dyDescent="0.25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14.25" customHeight="1" x14ac:dyDescent="0.25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14.25" customHeight="1" x14ac:dyDescent="0.25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14.25" customHeight="1" x14ac:dyDescent="0.25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14.25" customHeight="1" x14ac:dyDescent="0.25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14.25" customHeight="1" x14ac:dyDescent="0.25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14.25" customHeight="1" x14ac:dyDescent="0.25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14.25" customHeight="1" x14ac:dyDescent="0.25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14.25" customHeight="1" x14ac:dyDescent="0.25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14.25" customHeight="1" x14ac:dyDescent="0.25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14.25" customHeight="1" x14ac:dyDescent="0.25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14.25" customHeight="1" x14ac:dyDescent="0.25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14.25" customHeight="1" x14ac:dyDescent="0.25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14.25" customHeight="1" x14ac:dyDescent="0.25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14.25" customHeight="1" x14ac:dyDescent="0.25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14.25" customHeight="1" x14ac:dyDescent="0.25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14.25" customHeight="1" x14ac:dyDescent="0.25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14.25" customHeight="1" x14ac:dyDescent="0.25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14.25" customHeight="1" x14ac:dyDescent="0.25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14.25" customHeight="1" x14ac:dyDescent="0.25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14.25" customHeight="1" x14ac:dyDescent="0.25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14.25" customHeight="1" x14ac:dyDescent="0.25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14.25" customHeight="1" x14ac:dyDescent="0.25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14.25" customHeight="1" x14ac:dyDescent="0.25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14.25" customHeight="1" x14ac:dyDescent="0.25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14.25" customHeight="1" x14ac:dyDescent="0.25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14.25" customHeight="1" x14ac:dyDescent="0.25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14.25" customHeight="1" x14ac:dyDescent="0.25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14.25" customHeight="1" x14ac:dyDescent="0.25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14.25" customHeight="1" x14ac:dyDescent="0.25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14.25" customHeight="1" x14ac:dyDescent="0.25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14.25" customHeight="1" x14ac:dyDescent="0.25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14.25" customHeight="1" x14ac:dyDescent="0.25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14.25" customHeight="1" x14ac:dyDescent="0.25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14.25" customHeight="1" x14ac:dyDescent="0.25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14.25" customHeight="1" x14ac:dyDescent="0.25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14.25" customHeight="1" x14ac:dyDescent="0.25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14.25" customHeight="1" x14ac:dyDescent="0.25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14.25" customHeight="1" x14ac:dyDescent="0.25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14.25" customHeight="1" x14ac:dyDescent="0.25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14.25" customHeight="1" x14ac:dyDescent="0.25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14.25" customHeight="1" x14ac:dyDescent="0.25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14.25" customHeight="1" x14ac:dyDescent="0.25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14.25" customHeight="1" x14ac:dyDescent="0.25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14.25" customHeight="1" x14ac:dyDescent="0.25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14.25" customHeight="1" x14ac:dyDescent="0.25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14.25" customHeight="1" x14ac:dyDescent="0.25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14.25" customHeight="1" x14ac:dyDescent="0.25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14.25" customHeight="1" x14ac:dyDescent="0.25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14.25" customHeight="1" x14ac:dyDescent="0.25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14.25" customHeight="1" x14ac:dyDescent="0.25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14.25" customHeight="1" x14ac:dyDescent="0.25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14.25" customHeight="1" x14ac:dyDescent="0.25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14.25" customHeight="1" x14ac:dyDescent="0.25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14.25" customHeight="1" x14ac:dyDescent="0.25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14.25" customHeight="1" x14ac:dyDescent="0.25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14.25" customHeight="1" x14ac:dyDescent="0.25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14.25" customHeight="1" x14ac:dyDescent="0.25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14.25" customHeight="1" x14ac:dyDescent="0.25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14.25" customHeight="1" x14ac:dyDescent="0.25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14.25" customHeight="1" x14ac:dyDescent="0.25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14.25" customHeight="1" x14ac:dyDescent="0.25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14.25" customHeight="1" x14ac:dyDescent="0.25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14.25" customHeight="1" x14ac:dyDescent="0.25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14.25" customHeight="1" x14ac:dyDescent="0.25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14.25" customHeight="1" x14ac:dyDescent="0.25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14.25" customHeight="1" x14ac:dyDescent="0.25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14.25" customHeight="1" x14ac:dyDescent="0.25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14.25" customHeight="1" x14ac:dyDescent="0.25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14.25" customHeight="1" x14ac:dyDescent="0.25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14.25" customHeight="1" x14ac:dyDescent="0.25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14.25" customHeight="1" x14ac:dyDescent="0.25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14.25" customHeight="1" x14ac:dyDescent="0.25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14.25" customHeight="1" x14ac:dyDescent="0.25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14.25" customHeight="1" x14ac:dyDescent="0.25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14.25" customHeight="1" x14ac:dyDescent="0.25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14.25" customHeight="1" x14ac:dyDescent="0.25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14.25" customHeight="1" x14ac:dyDescent="0.25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14.25" customHeight="1" x14ac:dyDescent="0.25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14.25" customHeight="1" x14ac:dyDescent="0.25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14.25" customHeight="1" x14ac:dyDescent="0.25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14.25" customHeight="1" x14ac:dyDescent="0.25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14.25" customHeight="1" x14ac:dyDescent="0.25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14.25" customHeight="1" x14ac:dyDescent="0.25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14.25" customHeight="1" x14ac:dyDescent="0.25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14.25" customHeight="1" x14ac:dyDescent="0.25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14.25" customHeight="1" x14ac:dyDescent="0.25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14.25" customHeight="1" x14ac:dyDescent="0.25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14.25" customHeight="1" x14ac:dyDescent="0.25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14.25" customHeight="1" x14ac:dyDescent="0.25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14.25" customHeight="1" x14ac:dyDescent="0.25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14.25" customHeight="1" x14ac:dyDescent="0.25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14.25" customHeight="1" x14ac:dyDescent="0.25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14.25" customHeight="1" x14ac:dyDescent="0.25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14.25" customHeight="1" x14ac:dyDescent="0.25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14.25" customHeight="1" x14ac:dyDescent="0.25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14.25" customHeight="1" x14ac:dyDescent="0.25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14.25" customHeight="1" x14ac:dyDescent="0.25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14.25" customHeight="1" x14ac:dyDescent="0.25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14.25" customHeight="1" x14ac:dyDescent="0.25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14.25" customHeight="1" x14ac:dyDescent="0.25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14.25" customHeight="1" x14ac:dyDescent="0.25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14.25" customHeight="1" x14ac:dyDescent="0.25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14.25" customHeight="1" x14ac:dyDescent="0.25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ht="14.25" customHeight="1" x14ac:dyDescent="0.25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ht="14.25" customHeight="1" x14ac:dyDescent="0.25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ht="14.25" customHeight="1" x14ac:dyDescent="0.25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ht="14.25" customHeight="1" x14ac:dyDescent="0.25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ht="14.25" customHeight="1" x14ac:dyDescent="0.25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ht="14.25" customHeight="1" x14ac:dyDescent="0.25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ht="14.25" customHeight="1" x14ac:dyDescent="0.25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ht="14.25" customHeight="1" x14ac:dyDescent="0.25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ht="14.25" customHeight="1" x14ac:dyDescent="0.25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ht="14.25" customHeight="1" x14ac:dyDescent="0.25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ht="14.25" customHeight="1" x14ac:dyDescent="0.25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ht="14.25" customHeight="1" x14ac:dyDescent="0.25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 ht="14.25" customHeight="1" x14ac:dyDescent="0.25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 ht="14.25" customHeight="1" x14ac:dyDescent="0.25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 ht="14.25" customHeight="1" x14ac:dyDescent="0.25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 ht="14.25" customHeight="1" x14ac:dyDescent="0.25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 ht="14.25" customHeight="1" x14ac:dyDescent="0.25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 ht="14.25" customHeight="1" x14ac:dyDescent="0.25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 ht="14.25" customHeight="1" x14ac:dyDescent="0.25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 ht="14.25" customHeight="1" x14ac:dyDescent="0.25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 ht="14.25" customHeight="1" x14ac:dyDescent="0.25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 ht="14.25" customHeight="1" x14ac:dyDescent="0.25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 ht="14.25" customHeight="1" x14ac:dyDescent="0.25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 ht="14.25" customHeight="1" x14ac:dyDescent="0.25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 ht="14.25" customHeight="1" x14ac:dyDescent="0.25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 ht="14.25" customHeight="1" x14ac:dyDescent="0.25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 ht="14.25" customHeight="1" x14ac:dyDescent="0.25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 ht="14.25" customHeight="1" x14ac:dyDescent="0.25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 ht="14.25" customHeight="1" x14ac:dyDescent="0.25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 ht="14.25" customHeight="1" x14ac:dyDescent="0.25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 ht="14.25" customHeight="1" x14ac:dyDescent="0.25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 ht="14.25" customHeight="1" x14ac:dyDescent="0.25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 ht="14.25" customHeight="1" x14ac:dyDescent="0.25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 ht="14.25" customHeight="1" x14ac:dyDescent="0.25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 ht="14.25" customHeight="1" x14ac:dyDescent="0.25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 ht="14.25" customHeight="1" x14ac:dyDescent="0.25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 ht="14.25" customHeight="1" x14ac:dyDescent="0.25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 ht="14.25" customHeight="1" x14ac:dyDescent="0.25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 ht="14.25" customHeight="1" x14ac:dyDescent="0.25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 ht="14.25" customHeight="1" x14ac:dyDescent="0.25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 ht="14.25" customHeight="1" x14ac:dyDescent="0.25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 ht="14.25" customHeight="1" x14ac:dyDescent="0.25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 ht="14.25" customHeight="1" x14ac:dyDescent="0.25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 ht="14.25" customHeight="1" x14ac:dyDescent="0.25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 ht="14.25" customHeight="1" x14ac:dyDescent="0.25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spans="1:26" ht="14.25" customHeight="1" x14ac:dyDescent="0.25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spans="1:26" ht="14.25" customHeight="1" x14ac:dyDescent="0.25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spans="1:26" ht="14.25" customHeight="1" x14ac:dyDescent="0.25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spans="1:26" ht="14.25" customHeight="1" x14ac:dyDescent="0.25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spans="1:26" ht="14.25" customHeight="1" x14ac:dyDescent="0.25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spans="1:26" ht="14.25" customHeight="1" x14ac:dyDescent="0.25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spans="1:26" ht="14.25" customHeight="1" x14ac:dyDescent="0.25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spans="1:26" ht="14.25" customHeight="1" x14ac:dyDescent="0.25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spans="1:26" ht="14.25" customHeight="1" x14ac:dyDescent="0.25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  <row r="1001" spans="1:26" ht="14.25" customHeight="1" x14ac:dyDescent="0.25">
      <c r="A1001" s="38"/>
      <c r="B1001" s="38"/>
      <c r="C1001" s="38"/>
      <c r="D1001" s="38"/>
      <c r="E1001" s="38"/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</row>
  </sheetData>
  <hyperlinks>
    <hyperlink ref="C12" location="'1. Balance Sheet'!A1" display="1. Отчет о финансовом положении" xr:uid="{00000000-0004-0000-0000-000000000000}"/>
    <hyperlink ref="C13" location="'2. Income Statement (accum)'!A1" display="2. Отчет о прибыли или убытке (отчётные периоды)" xr:uid="{00000000-0004-0000-0000-000001000000}"/>
    <hyperlink ref="C15" location="'4. Cash Flow Statement (accum)'!A1" display="4. Отчет о движении денежных средств (отчётные периоды)" xr:uid="{00000000-0004-0000-0000-000002000000}"/>
    <hyperlink ref="C17" location="'6. Key Financials (accum)'!A1" display="6. Ключевые финансовые показатели (отчётные периоды)" xr:uid="{00000000-0004-0000-0000-000003000000}"/>
    <hyperlink ref="C19" location="'8. Key Operating Results'!A1" display="8. Ключевые операционные показатели " xr:uid="{00000000-0004-0000-0000-000004000000}"/>
    <hyperlink ref="C20" location="'Disclaimer '!A1" display="Ограничение ответственности " xr:uid="{00000000-0004-0000-0000-000005000000}"/>
    <hyperlink ref="C14" location="'3. Income Statement (period)'!A1" display="3. Отчет о прибыли или убытке (некумулятивные отчётные периоды)" xr:uid="{6FB92F90-D8D3-4AAB-B87B-C773F6CA598E}"/>
    <hyperlink ref="C16" location="'5. Cash Flow Statement (period)'!A1" display="5. Отчет о движении денежных средств (некумулятивные отчётные периоды)" xr:uid="{89B5BC4E-0D66-40BF-8951-1B4FF79DF1E3}"/>
    <hyperlink ref="C18" location="'7. Key Financials (period)'!A1" display="7. Ключевые финансовые показатели (некумулятивные отчётные периоды)" xr:uid="{646EFAA0-0520-4405-85AF-9378C1D1752A}"/>
  </hyperlinks>
  <pageMargins left="0.7" right="0.7" top="0.75" bottom="0.75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zoomScale="85" zoomScaleNormal="85" workbookViewId="0">
      <selection activeCell="O34" sqref="O34"/>
    </sheetView>
  </sheetViews>
  <sheetFormatPr defaultColWidth="14.453125" defaultRowHeight="15" customHeight="1" x14ac:dyDescent="0.3"/>
  <cols>
    <col min="1" max="21" width="8.90625" style="1" customWidth="1"/>
    <col min="22" max="26" width="8.6328125" style="1" customWidth="1"/>
    <col min="27" max="16384" width="14.453125" style="1"/>
  </cols>
  <sheetData>
    <row r="1" spans="1:26" ht="14.25" customHeight="1" x14ac:dyDescent="0.35">
      <c r="A1" s="2" t="s">
        <v>118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">
      <c r="A3" s="59" t="s">
        <v>119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1"/>
      <c r="V3" s="3"/>
      <c r="W3" s="3"/>
      <c r="X3" s="3"/>
      <c r="Y3" s="3"/>
      <c r="Z3" s="3"/>
    </row>
    <row r="4" spans="1:26" ht="14.25" customHeight="1" x14ac:dyDescent="0.3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4"/>
      <c r="V4" s="3"/>
      <c r="W4" s="3"/>
      <c r="X4" s="3"/>
      <c r="Y4" s="3"/>
      <c r="Z4" s="3"/>
    </row>
    <row r="5" spans="1:26" ht="14.25" customHeight="1" x14ac:dyDescent="0.3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  <c r="V5" s="3"/>
      <c r="W5" s="3"/>
      <c r="X5" s="3"/>
      <c r="Y5" s="3"/>
      <c r="Z5" s="3"/>
    </row>
    <row r="6" spans="1:26" ht="14.25" customHeight="1" x14ac:dyDescent="0.3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4"/>
      <c r="V6" s="3"/>
      <c r="W6" s="3"/>
      <c r="X6" s="3"/>
      <c r="Y6" s="3"/>
      <c r="Z6" s="3"/>
    </row>
    <row r="7" spans="1:26" ht="14.25" customHeight="1" x14ac:dyDescent="0.3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4"/>
      <c r="V7" s="3"/>
      <c r="W7" s="3"/>
      <c r="X7" s="3"/>
      <c r="Y7" s="3"/>
      <c r="Z7" s="3"/>
    </row>
    <row r="8" spans="1:26" ht="14.25" customHeight="1" x14ac:dyDescent="0.3">
      <c r="A8" s="62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4"/>
      <c r="V8" s="3"/>
      <c r="W8" s="3"/>
      <c r="X8" s="3"/>
      <c r="Y8" s="3"/>
      <c r="Z8" s="3"/>
    </row>
    <row r="9" spans="1:26" ht="14.25" customHeight="1" x14ac:dyDescent="0.3">
      <c r="A9" s="62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4"/>
      <c r="V9" s="3"/>
      <c r="W9" s="3"/>
      <c r="X9" s="3"/>
      <c r="Y9" s="3"/>
      <c r="Z9" s="3"/>
    </row>
    <row r="10" spans="1:26" ht="14.25" customHeight="1" x14ac:dyDescent="0.3">
      <c r="A10" s="62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4"/>
      <c r="V10" s="3"/>
      <c r="W10" s="3"/>
      <c r="X10" s="3"/>
      <c r="Y10" s="3"/>
      <c r="Z10" s="3"/>
    </row>
    <row r="11" spans="1:26" ht="14.25" customHeight="1" x14ac:dyDescent="0.3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4"/>
      <c r="V11" s="3"/>
      <c r="W11" s="3"/>
      <c r="X11" s="3"/>
      <c r="Y11" s="3"/>
      <c r="Z11" s="3"/>
    </row>
    <row r="12" spans="1:26" ht="14.25" customHeight="1" x14ac:dyDescent="0.3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4"/>
      <c r="V12" s="3"/>
      <c r="W12" s="3"/>
      <c r="X12" s="3"/>
      <c r="Y12" s="3"/>
      <c r="Z12" s="3"/>
    </row>
    <row r="13" spans="1:26" ht="14.25" customHeight="1" x14ac:dyDescent="0.3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4"/>
      <c r="V13" s="3"/>
      <c r="W13" s="3"/>
      <c r="X13" s="3"/>
      <c r="Y13" s="3"/>
      <c r="Z13" s="3"/>
    </row>
    <row r="14" spans="1:26" ht="14.25" customHeight="1" x14ac:dyDescent="0.3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4"/>
      <c r="V14" s="3"/>
      <c r="W14" s="3"/>
      <c r="X14" s="3"/>
      <c r="Y14" s="3"/>
      <c r="Z14" s="3"/>
    </row>
    <row r="15" spans="1:26" ht="14.25" customHeight="1" x14ac:dyDescent="0.3">
      <c r="A15" s="62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4"/>
      <c r="V15" s="3"/>
      <c r="W15" s="3"/>
      <c r="X15" s="3"/>
      <c r="Y15" s="3"/>
      <c r="Z15" s="3"/>
    </row>
    <row r="16" spans="1:26" ht="14.25" customHeight="1" x14ac:dyDescent="0.3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4"/>
      <c r="V16" s="3"/>
      <c r="W16" s="3"/>
      <c r="X16" s="3"/>
      <c r="Y16" s="3"/>
      <c r="Z16" s="3"/>
    </row>
    <row r="17" spans="1:26" ht="14.25" customHeight="1" x14ac:dyDescent="0.3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4"/>
      <c r="V17" s="3"/>
      <c r="W17" s="3"/>
      <c r="X17" s="3"/>
      <c r="Y17" s="3"/>
      <c r="Z17" s="3"/>
    </row>
    <row r="18" spans="1:26" ht="14.25" customHeight="1" x14ac:dyDescent="0.3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4"/>
      <c r="V18" s="3"/>
      <c r="W18" s="3"/>
      <c r="X18" s="3"/>
      <c r="Y18" s="3"/>
      <c r="Z18" s="3"/>
    </row>
    <row r="19" spans="1:26" ht="14.25" customHeight="1" x14ac:dyDescent="0.3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4"/>
      <c r="V19" s="3"/>
      <c r="W19" s="3"/>
      <c r="X19" s="3"/>
      <c r="Y19" s="3"/>
      <c r="Z19" s="3"/>
    </row>
    <row r="20" spans="1:26" ht="14.25" customHeight="1" x14ac:dyDescent="0.3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4"/>
      <c r="V20" s="3"/>
      <c r="W20" s="3"/>
      <c r="X20" s="3"/>
      <c r="Y20" s="3"/>
      <c r="Z20" s="3"/>
    </row>
    <row r="21" spans="1:26" ht="14.25" customHeight="1" x14ac:dyDescent="0.3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4"/>
      <c r="V21" s="3"/>
      <c r="W21" s="3"/>
      <c r="X21" s="3"/>
      <c r="Y21" s="3"/>
      <c r="Z21" s="3"/>
    </row>
    <row r="22" spans="1:26" ht="14.25" customHeight="1" x14ac:dyDescent="0.3">
      <c r="A22" s="62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/>
      <c r="V22" s="3"/>
      <c r="W22" s="3"/>
      <c r="X22" s="3"/>
      <c r="Y22" s="3"/>
      <c r="Z22" s="3"/>
    </row>
    <row r="23" spans="1:26" ht="14.25" customHeight="1" x14ac:dyDescent="0.3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4"/>
      <c r="V23" s="3"/>
      <c r="W23" s="3"/>
      <c r="X23" s="3"/>
      <c r="Y23" s="3"/>
      <c r="Z23" s="3"/>
    </row>
    <row r="24" spans="1:26" ht="14.25" customHeight="1" x14ac:dyDescent="0.3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7"/>
      <c r="V24" s="3"/>
      <c r="W24" s="3"/>
      <c r="X24" s="3"/>
      <c r="Y24" s="3"/>
      <c r="Z24" s="3"/>
    </row>
    <row r="25" spans="1:26" ht="14.2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3:U2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2B33-4882-442B-8688-B279451F2E6B}">
  <sheetPr>
    <tabColor theme="0"/>
  </sheetPr>
  <dimension ref="A1:P46"/>
  <sheetViews>
    <sheetView zoomScale="85" zoomScaleNormal="85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H1" sqref="H1:P1048576"/>
    </sheetView>
  </sheetViews>
  <sheetFormatPr defaultColWidth="11" defaultRowHeight="12.5" x14ac:dyDescent="0.25"/>
  <cols>
    <col min="1" max="1" width="69.6328125" style="6" customWidth="1"/>
    <col min="2" max="7" width="14.81640625" style="6" customWidth="1"/>
    <col min="8" max="16" width="13.08984375" style="6" customWidth="1"/>
    <col min="17" max="16384" width="11" style="6"/>
  </cols>
  <sheetData>
    <row r="1" spans="1:16" ht="13" x14ac:dyDescent="0.3">
      <c r="A1" s="7" t="s">
        <v>0</v>
      </c>
    </row>
    <row r="2" spans="1:16" x14ac:dyDescent="0.25">
      <c r="A2" s="8" t="s">
        <v>138</v>
      </c>
    </row>
    <row r="3" spans="1:16" s="11" customFormat="1" ht="13" x14ac:dyDescent="0.3">
      <c r="A3" s="9" t="s">
        <v>139</v>
      </c>
      <c r="B3" s="10">
        <v>43830</v>
      </c>
      <c r="C3" s="10">
        <v>44196</v>
      </c>
      <c r="D3" s="10">
        <v>44561</v>
      </c>
      <c r="E3" s="10">
        <v>44742</v>
      </c>
      <c r="F3" s="10">
        <v>44834</v>
      </c>
      <c r="G3" s="10">
        <v>44926</v>
      </c>
      <c r="H3" s="10">
        <v>45107</v>
      </c>
      <c r="I3" s="10">
        <v>45199</v>
      </c>
      <c r="J3" s="10">
        <v>45291</v>
      </c>
      <c r="K3" s="10">
        <v>45473</v>
      </c>
      <c r="L3" s="10">
        <v>45565</v>
      </c>
      <c r="M3" s="10">
        <v>45657</v>
      </c>
      <c r="N3" s="10">
        <v>45838</v>
      </c>
      <c r="O3" s="10">
        <v>45930</v>
      </c>
      <c r="P3" s="11">
        <v>46022</v>
      </c>
    </row>
    <row r="4" spans="1:16" ht="13.5" thickBot="1" x14ac:dyDescent="0.35">
      <c r="A4" s="12" t="s">
        <v>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3" x14ac:dyDescent="0.3">
      <c r="A5" s="7" t="s">
        <v>6</v>
      </c>
    </row>
    <row r="6" spans="1:16" x14ac:dyDescent="0.25">
      <c r="A6" s="6" t="s">
        <v>7</v>
      </c>
      <c r="B6" s="4">
        <v>40049</v>
      </c>
      <c r="C6" s="4">
        <v>264881</v>
      </c>
      <c r="D6" s="4">
        <v>2534051</v>
      </c>
      <c r="E6" s="4">
        <v>4985190</v>
      </c>
      <c r="F6" s="4">
        <v>5106071</v>
      </c>
      <c r="G6" s="4">
        <v>6603575</v>
      </c>
      <c r="H6" s="4">
        <v>9396540</v>
      </c>
      <c r="I6" s="4">
        <v>10096098</v>
      </c>
      <c r="J6" s="4">
        <v>11269385</v>
      </c>
      <c r="K6" s="4">
        <v>14352136</v>
      </c>
      <c r="L6" s="4">
        <v>13849357</v>
      </c>
      <c r="M6" s="4">
        <v>14007676</v>
      </c>
      <c r="N6" s="4">
        <v>16138135</v>
      </c>
      <c r="O6" s="4">
        <v>15363573</v>
      </c>
      <c r="P6" s="49">
        <v>15501753</v>
      </c>
    </row>
    <row r="7" spans="1:16" x14ac:dyDescent="0.25">
      <c r="A7" s="6" t="s">
        <v>8</v>
      </c>
      <c r="B7" s="4">
        <v>15457</v>
      </c>
      <c r="C7" s="4">
        <v>16877</v>
      </c>
      <c r="D7" s="4">
        <v>12109</v>
      </c>
      <c r="E7" s="4">
        <v>17105</v>
      </c>
      <c r="F7" s="4">
        <v>21929</v>
      </c>
      <c r="G7" s="4">
        <v>23358</v>
      </c>
      <c r="H7" s="4">
        <v>39302</v>
      </c>
      <c r="I7" s="4">
        <v>54726</v>
      </c>
      <c r="J7" s="4">
        <v>70241</v>
      </c>
      <c r="K7" s="4">
        <v>141323</v>
      </c>
      <c r="L7" s="4">
        <v>265132</v>
      </c>
      <c r="M7" s="4">
        <v>277046</v>
      </c>
      <c r="N7" s="4">
        <v>331194</v>
      </c>
      <c r="O7" s="4">
        <v>363667</v>
      </c>
      <c r="P7" s="49">
        <v>406728</v>
      </c>
    </row>
    <row r="8" spans="1:16" x14ac:dyDescent="0.25">
      <c r="A8" s="6" t="s">
        <v>9</v>
      </c>
      <c r="B8" s="4">
        <v>0</v>
      </c>
      <c r="C8" s="4">
        <v>980430</v>
      </c>
      <c r="D8" s="4">
        <v>1417602</v>
      </c>
      <c r="E8" s="4">
        <v>204346</v>
      </c>
      <c r="F8" s="4">
        <v>169724</v>
      </c>
      <c r="G8" s="4">
        <v>857210</v>
      </c>
      <c r="H8" s="4">
        <v>236493</v>
      </c>
      <c r="I8" s="4">
        <v>54929</v>
      </c>
      <c r="J8" s="4">
        <v>1302231</v>
      </c>
      <c r="K8" s="4">
        <v>434035</v>
      </c>
      <c r="L8" s="4">
        <v>329685</v>
      </c>
      <c r="M8" s="4">
        <v>890973</v>
      </c>
      <c r="N8" s="4">
        <v>60034</v>
      </c>
      <c r="O8" s="4">
        <v>14100</v>
      </c>
      <c r="P8" s="49">
        <v>21917</v>
      </c>
    </row>
    <row r="9" spans="1:16" x14ac:dyDescent="0.25">
      <c r="A9" s="6" t="s">
        <v>11</v>
      </c>
      <c r="B9" s="4">
        <v>0</v>
      </c>
      <c r="C9" s="4">
        <v>0</v>
      </c>
      <c r="D9" s="4">
        <v>0</v>
      </c>
      <c r="E9" s="4">
        <v>0</v>
      </c>
      <c r="F9" s="4">
        <v>3098</v>
      </c>
      <c r="G9" s="4">
        <v>34120</v>
      </c>
      <c r="H9" s="4">
        <v>57976</v>
      </c>
      <c r="I9" s="4">
        <v>191360</v>
      </c>
      <c r="J9" s="4">
        <v>55514</v>
      </c>
      <c r="K9" s="4">
        <v>70189</v>
      </c>
      <c r="L9" s="4">
        <v>73065</v>
      </c>
      <c r="M9" s="4">
        <v>135063</v>
      </c>
      <c r="N9" s="4">
        <v>72425</v>
      </c>
      <c r="O9" s="4">
        <v>38078</v>
      </c>
      <c r="P9" s="49">
        <v>50039</v>
      </c>
    </row>
    <row r="10" spans="1:16" x14ac:dyDescent="0.25">
      <c r="A10" s="6" t="s">
        <v>12</v>
      </c>
      <c r="B10" s="4">
        <v>0</v>
      </c>
      <c r="C10" s="4">
        <v>0</v>
      </c>
      <c r="D10" s="4">
        <v>0</v>
      </c>
      <c r="E10" s="4">
        <v>172442</v>
      </c>
      <c r="F10" s="4">
        <v>96330</v>
      </c>
      <c r="G10" s="4">
        <v>22781</v>
      </c>
      <c r="H10" s="4">
        <v>37362</v>
      </c>
      <c r="I10" s="4">
        <v>0</v>
      </c>
      <c r="J10" s="4">
        <v>0</v>
      </c>
      <c r="K10" s="4">
        <v>0</v>
      </c>
      <c r="L10" s="4">
        <v>26722</v>
      </c>
      <c r="M10" s="4">
        <v>0</v>
      </c>
      <c r="N10" s="4">
        <v>0</v>
      </c>
      <c r="O10" s="4">
        <v>0</v>
      </c>
    </row>
    <row r="11" spans="1:16" ht="13" x14ac:dyDescent="0.3">
      <c r="A11" s="14" t="s">
        <v>13</v>
      </c>
      <c r="B11" s="15">
        <f t="shared" ref="B11:O11" si="0">SUM(B6:B10)</f>
        <v>55506</v>
      </c>
      <c r="C11" s="15">
        <f t="shared" si="0"/>
        <v>1262188</v>
      </c>
      <c r="D11" s="15">
        <f t="shared" si="0"/>
        <v>3963762</v>
      </c>
      <c r="E11" s="15">
        <f t="shared" si="0"/>
        <v>5379083</v>
      </c>
      <c r="F11" s="15">
        <f t="shared" si="0"/>
        <v>5397152</v>
      </c>
      <c r="G11" s="15">
        <f t="shared" si="0"/>
        <v>7541044</v>
      </c>
      <c r="H11" s="15">
        <f t="shared" si="0"/>
        <v>9767673</v>
      </c>
      <c r="I11" s="15">
        <f t="shared" si="0"/>
        <v>10397113</v>
      </c>
      <c r="J11" s="15">
        <f t="shared" si="0"/>
        <v>12697371</v>
      </c>
      <c r="K11" s="15">
        <f t="shared" si="0"/>
        <v>14997683</v>
      </c>
      <c r="L11" s="15">
        <f t="shared" si="0"/>
        <v>14543961</v>
      </c>
      <c r="M11" s="15">
        <f t="shared" si="0"/>
        <v>15310758</v>
      </c>
      <c r="N11" s="15">
        <f t="shared" si="0"/>
        <v>16601788</v>
      </c>
      <c r="O11" s="15">
        <f t="shared" si="0"/>
        <v>15779418</v>
      </c>
      <c r="P11" s="15">
        <f>SUM(P6:P10)</f>
        <v>15980437</v>
      </c>
    </row>
    <row r="13" spans="1:16" ht="13" x14ac:dyDescent="0.3">
      <c r="A13" s="7" t="s">
        <v>14</v>
      </c>
    </row>
    <row r="14" spans="1:16" x14ac:dyDescent="0.25">
      <c r="A14" s="6" t="s">
        <v>15</v>
      </c>
      <c r="B14" s="4">
        <v>81591</v>
      </c>
      <c r="C14" s="4">
        <v>25630</v>
      </c>
      <c r="D14" s="4">
        <v>330818</v>
      </c>
      <c r="E14" s="4">
        <v>430184</v>
      </c>
      <c r="F14" s="4">
        <v>472699</v>
      </c>
      <c r="G14" s="4">
        <v>520921</v>
      </c>
      <c r="H14" s="4">
        <v>844400</v>
      </c>
      <c r="I14" s="4">
        <v>894068</v>
      </c>
      <c r="J14" s="4">
        <v>1399401</v>
      </c>
      <c r="K14" s="4">
        <v>1457050</v>
      </c>
      <c r="L14" s="4">
        <v>1502787</v>
      </c>
      <c r="M14" s="4">
        <v>1915358</v>
      </c>
      <c r="N14" s="4">
        <v>1813876</v>
      </c>
      <c r="O14" s="4">
        <v>1683822</v>
      </c>
      <c r="P14" s="49">
        <v>1582730</v>
      </c>
    </row>
    <row r="15" spans="1:16" x14ac:dyDescent="0.25">
      <c r="A15" s="6" t="s">
        <v>16</v>
      </c>
      <c r="B15" s="4">
        <v>5878</v>
      </c>
      <c r="C15" s="4">
        <v>8745</v>
      </c>
      <c r="D15" s="4">
        <v>460258</v>
      </c>
      <c r="E15" s="4">
        <v>498218</v>
      </c>
      <c r="F15" s="4">
        <v>360336</v>
      </c>
      <c r="G15" s="4">
        <v>500951</v>
      </c>
      <c r="H15" s="4">
        <v>714020</v>
      </c>
      <c r="I15" s="4">
        <v>610829</v>
      </c>
      <c r="J15" s="4">
        <v>683992</v>
      </c>
      <c r="K15" s="4">
        <v>743119</v>
      </c>
      <c r="L15" s="4">
        <v>858919</v>
      </c>
      <c r="M15" s="4">
        <v>931871</v>
      </c>
      <c r="N15" s="4">
        <v>891611</v>
      </c>
      <c r="O15" s="4">
        <v>1036781</v>
      </c>
      <c r="P15" s="49">
        <v>511029</v>
      </c>
    </row>
    <row r="16" spans="1:16" x14ac:dyDescent="0.25">
      <c r="A16" s="6" t="s">
        <v>17</v>
      </c>
      <c r="B16" s="4">
        <v>37098</v>
      </c>
      <c r="C16" s="4">
        <v>29087</v>
      </c>
      <c r="D16" s="4">
        <v>392417</v>
      </c>
      <c r="E16" s="4">
        <v>499890</v>
      </c>
      <c r="F16" s="4">
        <v>784838</v>
      </c>
      <c r="G16" s="4">
        <v>2726478</v>
      </c>
      <c r="H16" s="4">
        <v>2021130</v>
      </c>
      <c r="I16" s="4">
        <v>5239436</v>
      </c>
      <c r="J16" s="4">
        <v>3161032</v>
      </c>
      <c r="K16" s="4">
        <v>1172651</v>
      </c>
      <c r="L16" s="4">
        <v>4395074</v>
      </c>
      <c r="M16" s="4">
        <v>3580665</v>
      </c>
      <c r="N16" s="4">
        <v>2451462</v>
      </c>
      <c r="O16" s="4">
        <v>959150</v>
      </c>
      <c r="P16" s="49">
        <v>673040</v>
      </c>
    </row>
    <row r="17" spans="1:16" x14ac:dyDescent="0.25">
      <c r="A17" s="6" t="s">
        <v>18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158881</v>
      </c>
      <c r="H17" s="4">
        <v>225902</v>
      </c>
      <c r="I17" s="4">
        <v>2720990</v>
      </c>
      <c r="J17" s="4">
        <v>131151</v>
      </c>
      <c r="K17" s="4">
        <v>207779</v>
      </c>
      <c r="L17" s="4">
        <v>2244422</v>
      </c>
      <c r="M17" s="4">
        <v>180788</v>
      </c>
      <c r="N17" s="4">
        <v>185402</v>
      </c>
      <c r="O17" s="4">
        <v>2254869</v>
      </c>
      <c r="P17" s="49">
        <v>900000</v>
      </c>
    </row>
    <row r="18" spans="1:16" ht="13" x14ac:dyDescent="0.3">
      <c r="A18" s="14" t="s">
        <v>19</v>
      </c>
      <c r="B18" s="15">
        <f t="shared" ref="B18:O18" si="1">SUM(B14:B17)</f>
        <v>124567</v>
      </c>
      <c r="C18" s="15">
        <f t="shared" si="1"/>
        <v>63462</v>
      </c>
      <c r="D18" s="15">
        <f t="shared" si="1"/>
        <v>1183493</v>
      </c>
      <c r="E18" s="15">
        <f t="shared" si="1"/>
        <v>1428292</v>
      </c>
      <c r="F18" s="15">
        <f t="shared" si="1"/>
        <v>1617873</v>
      </c>
      <c r="G18" s="15">
        <f t="shared" si="1"/>
        <v>3907231</v>
      </c>
      <c r="H18" s="15">
        <f t="shared" si="1"/>
        <v>3805452</v>
      </c>
      <c r="I18" s="15">
        <f t="shared" si="1"/>
        <v>9465323</v>
      </c>
      <c r="J18" s="15">
        <f t="shared" si="1"/>
        <v>5375576</v>
      </c>
      <c r="K18" s="15">
        <f t="shared" si="1"/>
        <v>3580599</v>
      </c>
      <c r="L18" s="15">
        <f t="shared" si="1"/>
        <v>9001202</v>
      </c>
      <c r="M18" s="15">
        <f t="shared" si="1"/>
        <v>6608682</v>
      </c>
      <c r="N18" s="15">
        <f t="shared" si="1"/>
        <v>5342351</v>
      </c>
      <c r="O18" s="15">
        <f t="shared" si="1"/>
        <v>5934622</v>
      </c>
      <c r="P18" s="15">
        <f>SUM(P14:P17)</f>
        <v>3666799</v>
      </c>
    </row>
    <row r="19" spans="1:16" ht="13.5" thickBot="1" x14ac:dyDescent="0.35">
      <c r="A19" s="16" t="s">
        <v>20</v>
      </c>
      <c r="B19" s="17">
        <f t="shared" ref="B19:O19" si="2">B11+B18</f>
        <v>180073</v>
      </c>
      <c r="C19" s="17">
        <f t="shared" si="2"/>
        <v>1325650</v>
      </c>
      <c r="D19" s="17">
        <f t="shared" si="2"/>
        <v>5147255</v>
      </c>
      <c r="E19" s="17">
        <f t="shared" si="2"/>
        <v>6807375</v>
      </c>
      <c r="F19" s="17">
        <f t="shared" si="2"/>
        <v>7015025</v>
      </c>
      <c r="G19" s="17">
        <f t="shared" si="2"/>
        <v>11448275</v>
      </c>
      <c r="H19" s="17">
        <f t="shared" si="2"/>
        <v>13573125</v>
      </c>
      <c r="I19" s="17">
        <f t="shared" si="2"/>
        <v>19862436</v>
      </c>
      <c r="J19" s="17">
        <f t="shared" si="2"/>
        <v>18072947</v>
      </c>
      <c r="K19" s="17">
        <f t="shared" si="2"/>
        <v>18578282</v>
      </c>
      <c r="L19" s="17">
        <f t="shared" si="2"/>
        <v>23545163</v>
      </c>
      <c r="M19" s="17">
        <f t="shared" si="2"/>
        <v>21919440</v>
      </c>
      <c r="N19" s="17">
        <f t="shared" si="2"/>
        <v>21944139</v>
      </c>
      <c r="O19" s="17">
        <f t="shared" si="2"/>
        <v>21714040</v>
      </c>
      <c r="P19" s="17">
        <f>P11+P18</f>
        <v>19647236</v>
      </c>
    </row>
    <row r="21" spans="1:16" ht="13.5" thickBot="1" x14ac:dyDescent="0.35">
      <c r="A21" s="12" t="s">
        <v>21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25">
      <c r="A22" s="6" t="s">
        <v>22</v>
      </c>
      <c r="B22" s="4">
        <v>10</v>
      </c>
      <c r="C22" s="4">
        <v>12</v>
      </c>
      <c r="D22" s="4">
        <v>14</v>
      </c>
      <c r="E22" s="4">
        <v>14</v>
      </c>
      <c r="F22" s="4">
        <v>1000</v>
      </c>
      <c r="G22" s="4">
        <v>1114</v>
      </c>
      <c r="H22" s="4">
        <v>1114</v>
      </c>
      <c r="I22" s="4">
        <v>1114</v>
      </c>
      <c r="J22" s="4">
        <v>1114</v>
      </c>
      <c r="K22" s="4">
        <v>1114</v>
      </c>
      <c r="L22" s="4">
        <v>1114</v>
      </c>
      <c r="M22" s="4">
        <v>1114</v>
      </c>
      <c r="N22" s="4">
        <v>1114</v>
      </c>
      <c r="O22" s="4">
        <v>1114</v>
      </c>
      <c r="P22" s="49">
        <v>1114</v>
      </c>
    </row>
    <row r="23" spans="1:16" x14ac:dyDescent="0.25">
      <c r="A23" s="6" t="s">
        <v>23</v>
      </c>
      <c r="B23" s="4">
        <v>0</v>
      </c>
      <c r="C23" s="4">
        <v>74732</v>
      </c>
      <c r="D23" s="4">
        <v>574730</v>
      </c>
      <c r="E23" s="4">
        <v>574730</v>
      </c>
      <c r="F23" s="4">
        <v>574744</v>
      </c>
      <c r="G23" s="4">
        <v>2680380</v>
      </c>
      <c r="H23" s="4">
        <v>2680380</v>
      </c>
      <c r="I23" s="4">
        <v>2680380</v>
      </c>
      <c r="J23" s="4">
        <v>2680380</v>
      </c>
      <c r="K23" s="4">
        <v>2680380</v>
      </c>
      <c r="L23" s="4">
        <v>2680380</v>
      </c>
      <c r="M23" s="4">
        <v>2680380</v>
      </c>
      <c r="N23" s="4">
        <v>2680380</v>
      </c>
      <c r="O23" s="4">
        <v>2680380</v>
      </c>
      <c r="P23" s="49">
        <v>2680380</v>
      </c>
    </row>
    <row r="24" spans="1:16" x14ac:dyDescent="0.25">
      <c r="A24" s="6" t="s">
        <v>120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-35986</v>
      </c>
      <c r="K24" s="4">
        <v>-149250</v>
      </c>
      <c r="L24" s="4">
        <v>-187180</v>
      </c>
      <c r="M24" s="4">
        <v>-317603</v>
      </c>
      <c r="N24" s="4">
        <v>-58238</v>
      </c>
      <c r="O24" s="4">
        <v>-6481</v>
      </c>
      <c r="P24" s="4">
        <v>-30783</v>
      </c>
    </row>
    <row r="25" spans="1:16" x14ac:dyDescent="0.25">
      <c r="A25" s="6" t="s">
        <v>24</v>
      </c>
      <c r="B25" s="4">
        <v>21327</v>
      </c>
      <c r="C25" s="4">
        <v>134360</v>
      </c>
      <c r="D25" s="4">
        <v>1830786</v>
      </c>
      <c r="E25" s="4">
        <v>2178197</v>
      </c>
      <c r="F25" s="4">
        <v>2422546</v>
      </c>
      <c r="G25" s="4">
        <v>1621273</v>
      </c>
      <c r="H25" s="4">
        <v>2883796</v>
      </c>
      <c r="I25" s="4">
        <v>4710225</v>
      </c>
      <c r="J25" s="4">
        <v>2419765</v>
      </c>
      <c r="K25" s="4">
        <v>2678460</v>
      </c>
      <c r="L25" s="4">
        <v>5325641</v>
      </c>
      <c r="M25" s="4">
        <v>4170845</v>
      </c>
      <c r="N25" s="4">
        <v>2237354</v>
      </c>
      <c r="O25" s="4">
        <v>2950804</v>
      </c>
      <c r="P25" s="53">
        <v>1181876</v>
      </c>
    </row>
    <row r="26" spans="1:16" x14ac:dyDescent="0.25">
      <c r="A26" s="6" t="s">
        <v>25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574546</v>
      </c>
      <c r="H26" s="4">
        <v>574546</v>
      </c>
      <c r="I26" s="4">
        <v>574546</v>
      </c>
      <c r="J26" s="4">
        <v>574546</v>
      </c>
      <c r="K26" s="4">
        <v>574546</v>
      </c>
      <c r="L26" s="4">
        <v>574546</v>
      </c>
      <c r="M26" s="4">
        <v>786960</v>
      </c>
      <c r="N26" s="4">
        <v>568138</v>
      </c>
      <c r="O26" s="4">
        <v>574546</v>
      </c>
      <c r="P26" s="53">
        <v>716437</v>
      </c>
    </row>
    <row r="27" spans="1:16" x14ac:dyDescent="0.25">
      <c r="A27" s="6" t="s">
        <v>122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-353673</v>
      </c>
      <c r="L27" s="4">
        <v>-94441</v>
      </c>
      <c r="M27" s="4">
        <v>-23924</v>
      </c>
      <c r="N27" s="4">
        <v>-351764</v>
      </c>
      <c r="O27" s="4">
        <v>-228638</v>
      </c>
      <c r="P27" s="4">
        <v>-547733</v>
      </c>
    </row>
    <row r="28" spans="1:16" x14ac:dyDescent="0.25">
      <c r="A28" s="6" t="s">
        <v>26</v>
      </c>
      <c r="B28" s="4">
        <v>0</v>
      </c>
      <c r="C28" s="4">
        <v>0</v>
      </c>
      <c r="D28" s="4">
        <v>0</v>
      </c>
      <c r="E28" s="4">
        <v>0</v>
      </c>
      <c r="F28" s="4">
        <v>-1310</v>
      </c>
      <c r="G28" s="4">
        <v>-8166</v>
      </c>
      <c r="H28" s="4">
        <v>95845</v>
      </c>
      <c r="I28" s="4">
        <v>127257</v>
      </c>
      <c r="J28" s="4">
        <v>92944</v>
      </c>
      <c r="K28" s="4">
        <v>130508</v>
      </c>
      <c r="L28" s="4">
        <v>84175</v>
      </c>
      <c r="M28" s="4">
        <v>-18598</v>
      </c>
      <c r="N28" s="4">
        <v>-420073</v>
      </c>
      <c r="O28" s="4">
        <v>-213381</v>
      </c>
      <c r="P28" s="52" t="s">
        <v>10</v>
      </c>
    </row>
    <row r="29" spans="1:16" x14ac:dyDescent="0.25">
      <c r="A29" s="6" t="s">
        <v>27</v>
      </c>
      <c r="B29" s="4">
        <f t="shared" ref="B29:O29" si="3">SUM(B22:B28)</f>
        <v>21337</v>
      </c>
      <c r="C29" s="4">
        <f t="shared" si="3"/>
        <v>209104</v>
      </c>
      <c r="D29" s="4">
        <f t="shared" si="3"/>
        <v>2405530</v>
      </c>
      <c r="E29" s="4">
        <f t="shared" si="3"/>
        <v>2752941</v>
      </c>
      <c r="F29" s="4">
        <f t="shared" si="3"/>
        <v>2996980</v>
      </c>
      <c r="G29" s="4">
        <f t="shared" si="3"/>
        <v>4869147</v>
      </c>
      <c r="H29" s="4">
        <f t="shared" si="3"/>
        <v>6235681</v>
      </c>
      <c r="I29" s="4">
        <f t="shared" si="3"/>
        <v>8093522</v>
      </c>
      <c r="J29" s="4">
        <f t="shared" si="3"/>
        <v>5732763</v>
      </c>
      <c r="K29" s="4">
        <f t="shared" si="3"/>
        <v>5562085</v>
      </c>
      <c r="L29" s="4">
        <f t="shared" si="3"/>
        <v>8384235</v>
      </c>
      <c r="M29" s="4">
        <f t="shared" si="3"/>
        <v>7279174</v>
      </c>
      <c r="N29" s="4">
        <f t="shared" si="3"/>
        <v>4656911</v>
      </c>
      <c r="O29" s="4">
        <f t="shared" si="3"/>
        <v>5758344</v>
      </c>
      <c r="P29" s="4">
        <f>SUM(P22:P28)</f>
        <v>4001291</v>
      </c>
    </row>
    <row r="30" spans="1:16" ht="13.5" thickBot="1" x14ac:dyDescent="0.35">
      <c r="A30" s="16" t="s">
        <v>28</v>
      </c>
      <c r="B30" s="17">
        <f t="shared" ref="B30:O30" si="4">SUM(B29)</f>
        <v>21337</v>
      </c>
      <c r="C30" s="17">
        <f t="shared" si="4"/>
        <v>209104</v>
      </c>
      <c r="D30" s="17">
        <f t="shared" si="4"/>
        <v>2405530</v>
      </c>
      <c r="E30" s="17">
        <f t="shared" si="4"/>
        <v>2752941</v>
      </c>
      <c r="F30" s="17">
        <f t="shared" si="4"/>
        <v>2996980</v>
      </c>
      <c r="G30" s="17">
        <f t="shared" si="4"/>
        <v>4869147</v>
      </c>
      <c r="H30" s="17">
        <f t="shared" si="4"/>
        <v>6235681</v>
      </c>
      <c r="I30" s="17">
        <f t="shared" si="4"/>
        <v>8093522</v>
      </c>
      <c r="J30" s="17">
        <f t="shared" si="4"/>
        <v>5732763</v>
      </c>
      <c r="K30" s="17">
        <f t="shared" si="4"/>
        <v>5562085</v>
      </c>
      <c r="L30" s="17">
        <f t="shared" si="4"/>
        <v>8384235</v>
      </c>
      <c r="M30" s="17">
        <f t="shared" si="4"/>
        <v>7279174</v>
      </c>
      <c r="N30" s="17">
        <f t="shared" si="4"/>
        <v>4656911</v>
      </c>
      <c r="O30" s="17">
        <f t="shared" si="4"/>
        <v>5758344</v>
      </c>
      <c r="P30" s="17">
        <f>SUM(P29)</f>
        <v>4001291</v>
      </c>
    </row>
    <row r="32" spans="1:16" ht="13.5" thickBot="1" x14ac:dyDescent="0.35">
      <c r="A32" s="12" t="s">
        <v>29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ht="13" x14ac:dyDescent="0.3">
      <c r="A33" s="7" t="s">
        <v>30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6" x14ac:dyDescent="0.25">
      <c r="A34" s="6" t="s">
        <v>31</v>
      </c>
      <c r="B34" s="4">
        <v>0</v>
      </c>
      <c r="C34" s="4">
        <v>589472</v>
      </c>
      <c r="D34" s="4">
        <v>1471664</v>
      </c>
      <c r="E34" s="4">
        <v>3530841</v>
      </c>
      <c r="F34" s="4">
        <v>3482987</v>
      </c>
      <c r="G34" s="4">
        <v>4111952</v>
      </c>
      <c r="H34" s="4">
        <v>4387807</v>
      </c>
      <c r="I34" s="4">
        <v>7842556</v>
      </c>
      <c r="J34" s="4">
        <v>8512035</v>
      </c>
      <c r="K34" s="4">
        <v>4614531</v>
      </c>
      <c r="L34" s="4">
        <v>8222821</v>
      </c>
      <c r="M34" s="4">
        <v>8309933</v>
      </c>
      <c r="N34" s="4">
        <v>13108229</v>
      </c>
      <c r="O34" s="4">
        <v>9007782</v>
      </c>
      <c r="P34" s="49">
        <v>8918037</v>
      </c>
    </row>
    <row r="35" spans="1:16" x14ac:dyDescent="0.25">
      <c r="A35" s="6" t="s">
        <v>32</v>
      </c>
      <c r="B35" s="4">
        <v>0</v>
      </c>
      <c r="C35" s="4">
        <v>10022</v>
      </c>
      <c r="D35" s="4">
        <v>106454</v>
      </c>
      <c r="E35" s="4">
        <v>151796</v>
      </c>
      <c r="F35" s="4">
        <v>158191</v>
      </c>
      <c r="G35" s="4">
        <v>398162</v>
      </c>
      <c r="H35" s="4">
        <v>985792</v>
      </c>
      <c r="I35" s="4">
        <v>946521</v>
      </c>
      <c r="J35" s="4">
        <v>737178</v>
      </c>
      <c r="K35" s="4">
        <v>820520</v>
      </c>
      <c r="L35" s="4">
        <v>800944</v>
      </c>
      <c r="M35" s="4">
        <v>800236</v>
      </c>
      <c r="N35" s="4">
        <v>914213</v>
      </c>
      <c r="O35" s="4">
        <v>812344</v>
      </c>
      <c r="P35" s="49">
        <v>838316</v>
      </c>
    </row>
    <row r="36" spans="1:16" x14ac:dyDescent="0.25">
      <c r="A36" s="6" t="s">
        <v>33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69213</v>
      </c>
      <c r="H36" s="4">
        <v>80210</v>
      </c>
      <c r="I36" s="4">
        <v>33486</v>
      </c>
      <c r="J36" s="4">
        <v>100989</v>
      </c>
      <c r="K36" s="4">
        <v>20752</v>
      </c>
      <c r="L36" s="4">
        <v>12732</v>
      </c>
      <c r="M36" s="4">
        <v>771</v>
      </c>
      <c r="N36" s="4">
        <v>330</v>
      </c>
      <c r="O36" s="4">
        <v>185</v>
      </c>
      <c r="P36" s="52" t="s">
        <v>10</v>
      </c>
    </row>
    <row r="37" spans="1:16" x14ac:dyDescent="0.25">
      <c r="A37" s="6" t="s">
        <v>34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20520</v>
      </c>
      <c r="H37" s="4">
        <v>159322</v>
      </c>
      <c r="I37" s="4">
        <v>505630</v>
      </c>
      <c r="J37" s="4">
        <v>181761</v>
      </c>
      <c r="K37" s="4">
        <v>367810.54030149849</v>
      </c>
      <c r="L37" s="4">
        <v>368747</v>
      </c>
      <c r="M37" s="4">
        <v>190047</v>
      </c>
      <c r="N37" s="4">
        <v>163636</v>
      </c>
      <c r="O37" s="4">
        <v>182675</v>
      </c>
      <c r="P37" s="49">
        <v>245652</v>
      </c>
    </row>
    <row r="38" spans="1:16" ht="13" x14ac:dyDescent="0.3">
      <c r="A38" s="14" t="s">
        <v>35</v>
      </c>
      <c r="B38" s="15">
        <f t="shared" ref="B38:O38" si="5">SUM(B34:B37)</f>
        <v>0</v>
      </c>
      <c r="C38" s="15">
        <f t="shared" si="5"/>
        <v>599494</v>
      </c>
      <c r="D38" s="15">
        <f t="shared" si="5"/>
        <v>1578118</v>
      </c>
      <c r="E38" s="15">
        <f t="shared" si="5"/>
        <v>3682637</v>
      </c>
      <c r="F38" s="15">
        <f t="shared" si="5"/>
        <v>3641178</v>
      </c>
      <c r="G38" s="15">
        <f t="shared" si="5"/>
        <v>4599847</v>
      </c>
      <c r="H38" s="15">
        <f t="shared" si="5"/>
        <v>5613131</v>
      </c>
      <c r="I38" s="15">
        <f t="shared" si="5"/>
        <v>9328193</v>
      </c>
      <c r="J38" s="15">
        <f t="shared" si="5"/>
        <v>9531963</v>
      </c>
      <c r="K38" s="15">
        <f t="shared" si="5"/>
        <v>5823613.540301498</v>
      </c>
      <c r="L38" s="15">
        <f t="shared" si="5"/>
        <v>9405244</v>
      </c>
      <c r="M38" s="15">
        <f t="shared" si="5"/>
        <v>9300987</v>
      </c>
      <c r="N38" s="15">
        <f t="shared" si="5"/>
        <v>14186408</v>
      </c>
      <c r="O38" s="15">
        <f t="shared" si="5"/>
        <v>10002986</v>
      </c>
      <c r="P38" s="15">
        <f>SUM(P34:P37)</f>
        <v>10002005</v>
      </c>
    </row>
    <row r="40" spans="1:16" ht="13" x14ac:dyDescent="0.3">
      <c r="A40" s="7" t="s">
        <v>36</v>
      </c>
    </row>
    <row r="41" spans="1:16" x14ac:dyDescent="0.25">
      <c r="A41" s="6" t="s">
        <v>37</v>
      </c>
      <c r="B41" s="4">
        <v>0</v>
      </c>
      <c r="C41" s="4">
        <v>446523</v>
      </c>
      <c r="D41" s="4">
        <v>1037338</v>
      </c>
      <c r="E41" s="4">
        <v>55836</v>
      </c>
      <c r="F41" s="4">
        <v>90599</v>
      </c>
      <c r="G41" s="4">
        <v>1503541</v>
      </c>
      <c r="H41" s="4">
        <v>1040028</v>
      </c>
      <c r="I41" s="4">
        <v>1693624</v>
      </c>
      <c r="J41" s="4">
        <v>2192772</v>
      </c>
      <c r="K41" s="4">
        <v>5865933</v>
      </c>
      <c r="L41" s="4">
        <v>4536573</v>
      </c>
      <c r="M41" s="4">
        <v>4501472</v>
      </c>
      <c r="N41" s="4">
        <v>869843</v>
      </c>
      <c r="O41" s="4">
        <v>4513523</v>
      </c>
      <c r="P41" s="49">
        <v>4585532</v>
      </c>
    </row>
    <row r="42" spans="1:16" x14ac:dyDescent="0.25">
      <c r="A42" s="6" t="s">
        <v>38</v>
      </c>
      <c r="B42" s="4">
        <v>830</v>
      </c>
      <c r="C42" s="4">
        <v>5358</v>
      </c>
      <c r="D42" s="4">
        <v>66258</v>
      </c>
      <c r="E42" s="4">
        <v>93341</v>
      </c>
      <c r="F42" s="4">
        <v>89151</v>
      </c>
      <c r="G42" s="4">
        <v>223831</v>
      </c>
      <c r="H42" s="4">
        <v>236208</v>
      </c>
      <c r="I42" s="4">
        <v>215275</v>
      </c>
      <c r="J42" s="4">
        <v>190501</v>
      </c>
      <c r="K42" s="4">
        <v>235890</v>
      </c>
      <c r="L42" s="4">
        <v>222607</v>
      </c>
      <c r="M42" s="4">
        <v>239002</v>
      </c>
      <c r="N42" s="4">
        <v>413271</v>
      </c>
      <c r="O42" s="4">
        <v>298247</v>
      </c>
      <c r="P42" s="49">
        <v>350025</v>
      </c>
    </row>
    <row r="43" spans="1:16" x14ac:dyDescent="0.25">
      <c r="A43" s="6" t="s">
        <v>39</v>
      </c>
      <c r="B43" s="4">
        <v>157906</v>
      </c>
      <c r="C43" s="4">
        <v>65171</v>
      </c>
      <c r="D43" s="4">
        <v>60011</v>
      </c>
      <c r="E43" s="4">
        <v>222620</v>
      </c>
      <c r="F43" s="4">
        <v>197117</v>
      </c>
      <c r="G43" s="4">
        <v>251909</v>
      </c>
      <c r="H43" s="4">
        <v>448077</v>
      </c>
      <c r="I43" s="4">
        <v>531822</v>
      </c>
      <c r="J43" s="4">
        <v>424948</v>
      </c>
      <c r="K43" s="4">
        <v>1090760</v>
      </c>
      <c r="L43" s="4">
        <v>996504</v>
      </c>
      <c r="M43" s="4">
        <v>598805</v>
      </c>
      <c r="N43" s="4">
        <v>1817706</v>
      </c>
      <c r="O43" s="4">
        <v>1140940</v>
      </c>
      <c r="P43" s="49">
        <v>708383</v>
      </c>
    </row>
    <row r="44" spans="1:16" ht="13" x14ac:dyDescent="0.3">
      <c r="A44" s="14" t="s">
        <v>40</v>
      </c>
      <c r="B44" s="15">
        <f t="shared" ref="B44:O44" si="6">SUM(B41:B43)</f>
        <v>158736</v>
      </c>
      <c r="C44" s="15">
        <f t="shared" si="6"/>
        <v>517052</v>
      </c>
      <c r="D44" s="15">
        <f t="shared" si="6"/>
        <v>1163607</v>
      </c>
      <c r="E44" s="15">
        <f t="shared" si="6"/>
        <v>371797</v>
      </c>
      <c r="F44" s="15">
        <f t="shared" si="6"/>
        <v>376867</v>
      </c>
      <c r="G44" s="15">
        <f t="shared" si="6"/>
        <v>1979281</v>
      </c>
      <c r="H44" s="15">
        <f t="shared" si="6"/>
        <v>1724313</v>
      </c>
      <c r="I44" s="15">
        <f t="shared" si="6"/>
        <v>2440721</v>
      </c>
      <c r="J44" s="15">
        <f t="shared" si="6"/>
        <v>2808221</v>
      </c>
      <c r="K44" s="15">
        <f t="shared" si="6"/>
        <v>7192583</v>
      </c>
      <c r="L44" s="15">
        <f t="shared" si="6"/>
        <v>5755684</v>
      </c>
      <c r="M44" s="15">
        <f t="shared" si="6"/>
        <v>5339279</v>
      </c>
      <c r="N44" s="15">
        <f t="shared" si="6"/>
        <v>3100820</v>
      </c>
      <c r="O44" s="15">
        <f t="shared" si="6"/>
        <v>5952710</v>
      </c>
      <c r="P44" s="15">
        <f>SUM(P41:P43)</f>
        <v>5643940</v>
      </c>
    </row>
    <row r="45" spans="1:16" ht="13.5" thickBot="1" x14ac:dyDescent="0.35">
      <c r="A45" s="12" t="s">
        <v>41</v>
      </c>
      <c r="B45" s="18">
        <f t="shared" ref="B45:O45" si="7">B38+B44</f>
        <v>158736</v>
      </c>
      <c r="C45" s="18">
        <f t="shared" si="7"/>
        <v>1116546</v>
      </c>
      <c r="D45" s="18">
        <f t="shared" si="7"/>
        <v>2741725</v>
      </c>
      <c r="E45" s="18">
        <f t="shared" si="7"/>
        <v>4054434</v>
      </c>
      <c r="F45" s="18">
        <f t="shared" si="7"/>
        <v>4018045</v>
      </c>
      <c r="G45" s="18">
        <f t="shared" si="7"/>
        <v>6579128</v>
      </c>
      <c r="H45" s="18">
        <f t="shared" si="7"/>
        <v>7337444</v>
      </c>
      <c r="I45" s="18">
        <f t="shared" si="7"/>
        <v>11768914</v>
      </c>
      <c r="J45" s="18">
        <f t="shared" si="7"/>
        <v>12340184</v>
      </c>
      <c r="K45" s="18">
        <f t="shared" si="7"/>
        <v>13016196.540301498</v>
      </c>
      <c r="L45" s="18">
        <f t="shared" si="7"/>
        <v>15160928</v>
      </c>
      <c r="M45" s="18">
        <f t="shared" si="7"/>
        <v>14640266</v>
      </c>
      <c r="N45" s="18">
        <f t="shared" si="7"/>
        <v>17287228</v>
      </c>
      <c r="O45" s="18">
        <f t="shared" si="7"/>
        <v>15955696</v>
      </c>
      <c r="P45" s="18">
        <f>P38+P44</f>
        <v>15645945</v>
      </c>
    </row>
    <row r="46" spans="1:16" ht="13.5" thickBot="1" x14ac:dyDescent="0.35">
      <c r="A46" s="12" t="s">
        <v>42</v>
      </c>
      <c r="B46" s="18">
        <f t="shared" ref="B46:O46" si="8">B45+B30</f>
        <v>180073</v>
      </c>
      <c r="C46" s="18">
        <f t="shared" si="8"/>
        <v>1325650</v>
      </c>
      <c r="D46" s="18">
        <f t="shared" si="8"/>
        <v>5147255</v>
      </c>
      <c r="E46" s="18">
        <f t="shared" si="8"/>
        <v>6807375</v>
      </c>
      <c r="F46" s="18">
        <f t="shared" si="8"/>
        <v>7015025</v>
      </c>
      <c r="G46" s="18">
        <f t="shared" si="8"/>
        <v>11448275</v>
      </c>
      <c r="H46" s="18">
        <f t="shared" si="8"/>
        <v>13573125</v>
      </c>
      <c r="I46" s="18">
        <f t="shared" si="8"/>
        <v>19862436</v>
      </c>
      <c r="J46" s="18">
        <f t="shared" si="8"/>
        <v>18072947</v>
      </c>
      <c r="K46" s="18">
        <f t="shared" si="8"/>
        <v>18578281.540301498</v>
      </c>
      <c r="L46" s="18">
        <f t="shared" si="8"/>
        <v>23545163</v>
      </c>
      <c r="M46" s="18">
        <f t="shared" si="8"/>
        <v>21919440</v>
      </c>
      <c r="N46" s="18">
        <f t="shared" si="8"/>
        <v>21944139</v>
      </c>
      <c r="O46" s="18">
        <f t="shared" si="8"/>
        <v>21714040</v>
      </c>
      <c r="P46" s="18">
        <f>P45+P30</f>
        <v>19647236</v>
      </c>
    </row>
  </sheetData>
  <hyperlinks>
    <hyperlink ref="A2" location="'Contents '!C12" display="Назад к оглавлению" xr:uid="{8E9B7508-B3F9-4C85-A52B-D942C14FD34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D4AD-B552-42A6-A500-7B2095DAC786}">
  <sheetPr>
    <tabColor theme="0"/>
  </sheetPr>
  <dimension ref="A1:R75"/>
  <sheetViews>
    <sheetView zoomScale="55" zoomScaleNormal="55" workbookViewId="0">
      <pane xSplit="1" ySplit="3" topLeftCell="B33" activePane="bottomRight" state="frozen"/>
      <selection pane="topRight" activeCell="B1" sqref="B1"/>
      <selection pane="bottomLeft" activeCell="A4" sqref="A4"/>
      <selection pane="bottomRight" activeCell="Q14" sqref="Q14"/>
    </sheetView>
  </sheetViews>
  <sheetFormatPr defaultColWidth="8.90625" defaultRowHeight="12.5" x14ac:dyDescent="0.25"/>
  <cols>
    <col min="1" max="1" width="101.90625" style="6" bestFit="1" customWidth="1"/>
    <col min="2" max="18" width="14.81640625" style="6" customWidth="1"/>
    <col min="19" max="16384" width="8.90625" style="6"/>
  </cols>
  <sheetData>
    <row r="1" spans="1:18" ht="13" x14ac:dyDescent="0.3">
      <c r="A1" s="7" t="s">
        <v>140</v>
      </c>
    </row>
    <row r="2" spans="1:18" ht="13" x14ac:dyDescent="0.3">
      <c r="A2" s="8" t="s">
        <v>138</v>
      </c>
      <c r="R2" s="19"/>
    </row>
    <row r="3" spans="1:18" ht="13" x14ac:dyDescent="0.3">
      <c r="A3" s="9" t="s">
        <v>139</v>
      </c>
      <c r="B3" s="19" t="s">
        <v>141</v>
      </c>
      <c r="C3" s="19" t="s">
        <v>142</v>
      </c>
      <c r="D3" s="19" t="s">
        <v>154</v>
      </c>
      <c r="E3" s="19" t="s">
        <v>155</v>
      </c>
      <c r="F3" s="19" t="s">
        <v>143</v>
      </c>
      <c r="G3" s="19" t="s">
        <v>144</v>
      </c>
      <c r="H3" s="19" t="s">
        <v>145</v>
      </c>
      <c r="I3" s="19" t="s">
        <v>146</v>
      </c>
      <c r="J3" s="19" t="s">
        <v>147</v>
      </c>
      <c r="K3" s="19" t="s">
        <v>148</v>
      </c>
      <c r="L3" s="19" t="s">
        <v>149</v>
      </c>
      <c r="M3" s="19" t="s">
        <v>150</v>
      </c>
      <c r="N3" s="19" t="s">
        <v>151</v>
      </c>
      <c r="O3" s="19" t="s">
        <v>152</v>
      </c>
      <c r="P3" s="19" t="s">
        <v>153</v>
      </c>
      <c r="Q3" s="19" t="s">
        <v>230</v>
      </c>
      <c r="R3" s="19" t="s">
        <v>233</v>
      </c>
    </row>
    <row r="4" spans="1:18" x14ac:dyDescent="0.25">
      <c r="A4" s="6" t="s">
        <v>43</v>
      </c>
      <c r="B4" s="5">
        <f t="shared" ref="B4:Q4" si="0">SUM(B5:B7)</f>
        <v>68777</v>
      </c>
      <c r="C4" s="5">
        <f t="shared" si="0"/>
        <v>855477</v>
      </c>
      <c r="D4" s="5">
        <f t="shared" si="0"/>
        <v>1965594</v>
      </c>
      <c r="E4" s="5">
        <f t="shared" si="0"/>
        <v>3702247</v>
      </c>
      <c r="F4" s="5">
        <f t="shared" si="0"/>
        <v>4128345</v>
      </c>
      <c r="G4" s="5">
        <f t="shared" si="0"/>
        <v>3196660</v>
      </c>
      <c r="H4" s="5">
        <f t="shared" si="0"/>
        <v>6294567</v>
      </c>
      <c r="I4" s="5">
        <f t="shared" si="0"/>
        <v>6960851</v>
      </c>
      <c r="J4" s="5">
        <f t="shared" si="0"/>
        <v>4436504</v>
      </c>
      <c r="K4" s="5">
        <f t="shared" si="0"/>
        <v>9479912</v>
      </c>
      <c r="L4" s="5">
        <f t="shared" si="0"/>
        <v>10731215</v>
      </c>
      <c r="M4" s="5">
        <f t="shared" si="0"/>
        <v>6297554</v>
      </c>
      <c r="N4" s="5">
        <f t="shared" si="0"/>
        <v>12504787</v>
      </c>
      <c r="O4" s="5">
        <f t="shared" si="0"/>
        <v>14304301</v>
      </c>
      <c r="P4" s="5">
        <f t="shared" si="0"/>
        <v>5368838</v>
      </c>
      <c r="Q4" s="5">
        <f t="shared" si="0"/>
        <v>10765182</v>
      </c>
      <c r="R4" s="5">
        <f>SUM(R5:R7)</f>
        <v>12458142</v>
      </c>
    </row>
    <row r="5" spans="1:18" x14ac:dyDescent="0.25">
      <c r="A5" s="47" t="s">
        <v>194</v>
      </c>
      <c r="B5" s="48">
        <v>60127</v>
      </c>
      <c r="C5" s="48">
        <v>665307</v>
      </c>
      <c r="D5" s="48">
        <v>1845188</v>
      </c>
      <c r="E5" s="48">
        <v>3487383</v>
      </c>
      <c r="F5" s="48">
        <v>3890311</v>
      </c>
      <c r="G5" s="48">
        <v>2589850</v>
      </c>
      <c r="H5" s="48">
        <v>5438811</v>
      </c>
      <c r="I5" s="48">
        <v>6079707</v>
      </c>
      <c r="J5" s="48">
        <v>4236927</v>
      </c>
      <c r="K5" s="48">
        <v>9032230</v>
      </c>
      <c r="L5" s="48">
        <v>10233973</v>
      </c>
      <c r="M5" s="48">
        <v>5973481</v>
      </c>
      <c r="N5" s="48">
        <v>11869817</v>
      </c>
      <c r="O5" s="48">
        <v>13590932</v>
      </c>
      <c r="P5" s="48">
        <v>5088847</v>
      </c>
      <c r="Q5" s="48">
        <v>10138604</v>
      </c>
      <c r="R5" s="48">
        <v>11781364</v>
      </c>
    </row>
    <row r="6" spans="1:18" x14ac:dyDescent="0.25">
      <c r="A6" s="47" t="s">
        <v>195</v>
      </c>
      <c r="B6" s="48">
        <v>0</v>
      </c>
      <c r="C6" s="48">
        <v>59643</v>
      </c>
      <c r="D6" s="48">
        <v>120406</v>
      </c>
      <c r="E6" s="48">
        <v>214864</v>
      </c>
      <c r="F6" s="48">
        <v>238034</v>
      </c>
      <c r="G6" s="48">
        <v>141701</v>
      </c>
      <c r="H6" s="48">
        <v>278708</v>
      </c>
      <c r="I6" s="48">
        <v>304096</v>
      </c>
      <c r="J6" s="48">
        <v>199509</v>
      </c>
      <c r="K6" s="48">
        <v>443058</v>
      </c>
      <c r="L6" s="48">
        <v>490869</v>
      </c>
      <c r="M6" s="48">
        <v>322512</v>
      </c>
      <c r="N6" s="48">
        <v>632056</v>
      </c>
      <c r="O6" s="48">
        <v>704977</v>
      </c>
      <c r="P6" s="48">
        <v>273548</v>
      </c>
      <c r="Q6" s="48">
        <v>624183</v>
      </c>
      <c r="R6" s="48">
        <v>671455</v>
      </c>
    </row>
    <row r="7" spans="1:18" x14ac:dyDescent="0.25">
      <c r="A7" s="47" t="s">
        <v>94</v>
      </c>
      <c r="B7" s="48">
        <v>8650</v>
      </c>
      <c r="C7" s="48">
        <v>130527</v>
      </c>
      <c r="D7" s="48">
        <v>0</v>
      </c>
      <c r="E7" s="48">
        <v>0</v>
      </c>
      <c r="F7" s="48">
        <v>0</v>
      </c>
      <c r="G7" s="48">
        <v>465109</v>
      </c>
      <c r="H7" s="48">
        <v>577048</v>
      </c>
      <c r="I7" s="48">
        <v>577048</v>
      </c>
      <c r="J7" s="48">
        <v>68</v>
      </c>
      <c r="K7" s="48">
        <v>4624</v>
      </c>
      <c r="L7" s="48">
        <v>6373</v>
      </c>
      <c r="M7" s="48">
        <v>1561</v>
      </c>
      <c r="N7" s="48">
        <v>2914</v>
      </c>
      <c r="O7" s="48">
        <v>8392</v>
      </c>
      <c r="P7" s="48">
        <v>6443</v>
      </c>
      <c r="Q7" s="48">
        <v>2395</v>
      </c>
      <c r="R7" s="48">
        <v>5323</v>
      </c>
    </row>
    <row r="8" spans="1:18" x14ac:dyDescent="0.25">
      <c r="A8" s="6" t="s">
        <v>44</v>
      </c>
      <c r="B8" s="5">
        <f>SUM(B9:B21)</f>
        <v>-38752</v>
      </c>
      <c r="C8" s="5">
        <f t="shared" ref="C8:Q8" si="1">SUM(C9:C21)</f>
        <v>-447459</v>
      </c>
      <c r="D8" s="5">
        <f t="shared" si="1"/>
        <v>-681297</v>
      </c>
      <c r="E8" s="5">
        <f t="shared" si="1"/>
        <v>-1504830</v>
      </c>
      <c r="F8" s="5">
        <f t="shared" si="1"/>
        <v>-1881773</v>
      </c>
      <c r="G8" s="5">
        <f t="shared" si="1"/>
        <v>-2089484</v>
      </c>
      <c r="H8" s="5">
        <f t="shared" si="1"/>
        <v>-3620078</v>
      </c>
      <c r="I8" s="5">
        <f t="shared" si="1"/>
        <v>-4720618</v>
      </c>
      <c r="J8" s="5">
        <f t="shared" si="1"/>
        <v>-2745682</v>
      </c>
      <c r="K8" s="5">
        <f t="shared" si="1"/>
        <v>-5218113</v>
      </c>
      <c r="L8" s="5">
        <f t="shared" si="1"/>
        <v>-6826625</v>
      </c>
      <c r="M8" s="5">
        <f t="shared" si="1"/>
        <v>-3954930</v>
      </c>
      <c r="N8" s="5">
        <f t="shared" si="1"/>
        <v>-7020024</v>
      </c>
      <c r="O8" s="5">
        <f t="shared" si="1"/>
        <v>-9160858</v>
      </c>
      <c r="P8" s="5">
        <f t="shared" si="1"/>
        <v>-4867059</v>
      </c>
      <c r="Q8" s="5">
        <f t="shared" si="1"/>
        <v>-8275916</v>
      </c>
      <c r="R8" s="5">
        <f>SUM(R9:R21)</f>
        <v>-10163809.761290438</v>
      </c>
    </row>
    <row r="9" spans="1:18" x14ac:dyDescent="0.25">
      <c r="A9" s="47" t="s">
        <v>196</v>
      </c>
      <c r="B9" s="48">
        <v>-2282</v>
      </c>
      <c r="C9" s="48">
        <v>-81349</v>
      </c>
      <c r="D9" s="48">
        <v>-281734</v>
      </c>
      <c r="E9" s="48">
        <v>-546300</v>
      </c>
      <c r="F9" s="48">
        <v>-652901</v>
      </c>
      <c r="G9" s="48">
        <v>-444240</v>
      </c>
      <c r="H9" s="48">
        <v>-934161</v>
      </c>
      <c r="I9" s="48">
        <v>-1081272</v>
      </c>
      <c r="J9" s="48">
        <v>-744860</v>
      </c>
      <c r="K9" s="48">
        <v>-1432119</v>
      </c>
      <c r="L9" s="48">
        <v>-1710301</v>
      </c>
      <c r="M9" s="48">
        <v>-1186800</v>
      </c>
      <c r="N9" s="48">
        <v>-2285624</v>
      </c>
      <c r="O9" s="48">
        <v>-2521985</v>
      </c>
      <c r="P9" s="48">
        <v>-1300439</v>
      </c>
      <c r="Q9" s="48">
        <v>-2404575</v>
      </c>
      <c r="R9" s="51">
        <v>-2809142</v>
      </c>
    </row>
    <row r="10" spans="1:18" ht="13.75" customHeight="1" x14ac:dyDescent="0.25">
      <c r="A10" s="47" t="s">
        <v>197</v>
      </c>
      <c r="B10" s="48">
        <v>-11079</v>
      </c>
      <c r="C10" s="48">
        <v>-30641</v>
      </c>
      <c r="D10" s="48">
        <v>-56662</v>
      </c>
      <c r="E10" s="48">
        <v>-145844</v>
      </c>
      <c r="F10" s="48">
        <v>-202300</v>
      </c>
      <c r="G10" s="48">
        <v>-170380</v>
      </c>
      <c r="H10" s="48">
        <v>-340686</v>
      </c>
      <c r="I10" s="48">
        <v>-857754</v>
      </c>
      <c r="J10" s="48">
        <v>-322724</v>
      </c>
      <c r="K10" s="48">
        <v>-520439</v>
      </c>
      <c r="L10" s="48">
        <v>-875988</v>
      </c>
      <c r="M10" s="48">
        <v>-846988</v>
      </c>
      <c r="N10" s="48">
        <v>-1230634</v>
      </c>
      <c r="O10" s="48">
        <v>-1934143</v>
      </c>
      <c r="P10" s="48">
        <v>-1066571</v>
      </c>
      <c r="Q10" s="48">
        <v>-1540415</v>
      </c>
      <c r="R10" s="51">
        <v>-2020192.720868421</v>
      </c>
    </row>
    <row r="11" spans="1:18" x14ac:dyDescent="0.25">
      <c r="A11" s="47" t="s">
        <v>198</v>
      </c>
      <c r="B11" s="48">
        <v>-10128</v>
      </c>
      <c r="C11" s="48">
        <v>-105969</v>
      </c>
      <c r="D11" s="48">
        <v>-71483</v>
      </c>
      <c r="E11" s="48">
        <v>-231378</v>
      </c>
      <c r="F11" s="48">
        <v>-277034</v>
      </c>
      <c r="G11" s="48">
        <v>-378801</v>
      </c>
      <c r="H11" s="48">
        <v>-618615</v>
      </c>
      <c r="I11" s="48">
        <v>-788560</v>
      </c>
      <c r="J11" s="48">
        <v>-740321</v>
      </c>
      <c r="K11" s="48">
        <v>-1410787</v>
      </c>
      <c r="L11" s="48">
        <v>-1811478</v>
      </c>
      <c r="M11" s="48">
        <v>-558769</v>
      </c>
      <c r="N11" s="48">
        <v>-982568</v>
      </c>
      <c r="O11" s="48">
        <v>-1370407</v>
      </c>
      <c r="P11" s="48">
        <v>-1040839</v>
      </c>
      <c r="Q11" s="48">
        <v>-1557724</v>
      </c>
      <c r="R11" s="51">
        <v>-1897025.7838498715</v>
      </c>
    </row>
    <row r="12" spans="1:18" x14ac:dyDescent="0.25">
      <c r="A12" s="47" t="s">
        <v>199</v>
      </c>
      <c r="B12" s="48">
        <v>-2454</v>
      </c>
      <c r="C12" s="48">
        <v>-47124</v>
      </c>
      <c r="D12" s="48">
        <v>-151352</v>
      </c>
      <c r="E12" s="48">
        <v>-362270</v>
      </c>
      <c r="F12" s="48">
        <v>-454295</v>
      </c>
      <c r="G12" s="48">
        <v>-408668</v>
      </c>
      <c r="H12" s="48">
        <v>-786147</v>
      </c>
      <c r="I12" s="48">
        <v>-931178</v>
      </c>
      <c r="J12" s="48">
        <v>-606024</v>
      </c>
      <c r="K12" s="48">
        <v>-1229707</v>
      </c>
      <c r="L12" s="48">
        <v>-1520888</v>
      </c>
      <c r="M12" s="48">
        <v>-835243</v>
      </c>
      <c r="N12" s="48">
        <v>-1637306</v>
      </c>
      <c r="O12" s="48">
        <v>-2143634</v>
      </c>
      <c r="P12" s="48">
        <v>-1022336</v>
      </c>
      <c r="Q12" s="48">
        <v>-1890192</v>
      </c>
      <c r="R12" s="51">
        <v>-2490166</v>
      </c>
    </row>
    <row r="13" spans="1:18" x14ac:dyDescent="0.25">
      <c r="A13" s="47" t="s">
        <v>200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-53264</v>
      </c>
      <c r="J13" s="48">
        <v>-41590</v>
      </c>
      <c r="K13" s="48">
        <v>0</v>
      </c>
      <c r="L13" s="48">
        <v>-147879</v>
      </c>
      <c r="M13" s="48">
        <v>-131243</v>
      </c>
      <c r="N13" s="48">
        <v>-238403</v>
      </c>
      <c r="O13" s="48">
        <v>-328163</v>
      </c>
      <c r="P13" s="48">
        <v>-131013</v>
      </c>
      <c r="Q13" s="48">
        <v>-186960</v>
      </c>
      <c r="R13" s="51">
        <v>-275299.04171255062</v>
      </c>
    </row>
    <row r="14" spans="1:18" x14ac:dyDescent="0.25">
      <c r="A14" s="47" t="s">
        <v>201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-74847</v>
      </c>
      <c r="I14" s="48">
        <v>-117854</v>
      </c>
      <c r="J14" s="48">
        <v>-115052</v>
      </c>
      <c r="K14" s="48">
        <v>-219837</v>
      </c>
      <c r="L14" s="48">
        <v>-307575</v>
      </c>
      <c r="M14" s="48">
        <v>-142830</v>
      </c>
      <c r="N14" s="48">
        <v>-246425</v>
      </c>
      <c r="O14" s="48">
        <v>-308244</v>
      </c>
      <c r="P14" s="48">
        <v>-120096</v>
      </c>
      <c r="Q14" s="48">
        <v>-220352</v>
      </c>
      <c r="R14" s="51">
        <v>-277446.83950364369</v>
      </c>
    </row>
    <row r="15" spans="1:18" x14ac:dyDescent="0.25">
      <c r="A15" s="47" t="s">
        <v>202</v>
      </c>
      <c r="B15" s="48">
        <v>0</v>
      </c>
      <c r="C15" s="48">
        <v>-12469</v>
      </c>
      <c r="D15" s="48">
        <v>-16526</v>
      </c>
      <c r="E15" s="48">
        <v>-34762</v>
      </c>
      <c r="F15" s="48">
        <v>-41376</v>
      </c>
      <c r="G15" s="48">
        <v>-18050</v>
      </c>
      <c r="H15" s="48">
        <v>-38176</v>
      </c>
      <c r="I15" s="48">
        <v>-53113</v>
      </c>
      <c r="J15" s="48">
        <v>-34244</v>
      </c>
      <c r="K15" s="48">
        <v>-78325</v>
      </c>
      <c r="L15" s="48">
        <v>-104353</v>
      </c>
      <c r="M15" s="48">
        <v>-40573</v>
      </c>
      <c r="N15" s="48">
        <v>-77585</v>
      </c>
      <c r="O15" s="48">
        <v>-101607</v>
      </c>
      <c r="P15" s="48">
        <v>-52436</v>
      </c>
      <c r="Q15" s="48">
        <v>-84484</v>
      </c>
      <c r="R15" s="51">
        <v>-96621</v>
      </c>
    </row>
    <row r="16" spans="1:18" x14ac:dyDescent="0.25">
      <c r="A16" s="47" t="s">
        <v>203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-18318</v>
      </c>
      <c r="I16" s="48">
        <v>-26267</v>
      </c>
      <c r="J16" s="48">
        <v>-20573</v>
      </c>
      <c r="K16" s="48">
        <v>-33868</v>
      </c>
      <c r="L16" s="48">
        <v>-51724</v>
      </c>
      <c r="M16" s="48">
        <v>-33910</v>
      </c>
      <c r="N16" s="48">
        <v>-49142</v>
      </c>
      <c r="O16" s="48">
        <v>-64476</v>
      </c>
      <c r="P16" s="48">
        <v>-27106</v>
      </c>
      <c r="Q16" s="48">
        <v>-31871</v>
      </c>
      <c r="R16" s="51">
        <v>-36888</v>
      </c>
    </row>
    <row r="17" spans="1:18" x14ac:dyDescent="0.25">
      <c r="A17" s="47" t="s">
        <v>204</v>
      </c>
      <c r="B17" s="48">
        <v>0</v>
      </c>
      <c r="C17" s="48">
        <v>-27053</v>
      </c>
      <c r="D17" s="48">
        <v>-30762</v>
      </c>
      <c r="E17" s="48">
        <v>-43419</v>
      </c>
      <c r="F17" s="48">
        <v>-56264</v>
      </c>
      <c r="G17" s="48">
        <v>-35498</v>
      </c>
      <c r="H17" s="48">
        <v>-55487</v>
      </c>
      <c r="I17" s="48">
        <v>-63285</v>
      </c>
      <c r="J17" s="48">
        <v>-24171</v>
      </c>
      <c r="K17" s="48">
        <v>-43728</v>
      </c>
      <c r="L17" s="48">
        <v>-86991</v>
      </c>
      <c r="M17" s="48">
        <v>-27844</v>
      </c>
      <c r="N17" s="48">
        <v>-43298</v>
      </c>
      <c r="O17" s="48">
        <v>-57994</v>
      </c>
      <c r="P17" s="48">
        <v>-25179</v>
      </c>
      <c r="Q17" s="48">
        <v>-38876</v>
      </c>
      <c r="R17" s="51">
        <v>-49318</v>
      </c>
    </row>
    <row r="18" spans="1:18" x14ac:dyDescent="0.25">
      <c r="A18" s="47" t="s">
        <v>205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-51813</v>
      </c>
      <c r="M18" s="48">
        <v>-18497</v>
      </c>
      <c r="N18" s="48">
        <v>0</v>
      </c>
      <c r="O18" s="48">
        <v>-68651</v>
      </c>
      <c r="P18" s="48">
        <v>-12004</v>
      </c>
      <c r="Q18" s="48">
        <v>0</v>
      </c>
      <c r="R18" s="51">
        <v>0</v>
      </c>
    </row>
    <row r="19" spans="1:18" x14ac:dyDescent="0.25">
      <c r="A19" s="47" t="s">
        <v>206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-36641</v>
      </c>
      <c r="M19" s="48">
        <v>-17340</v>
      </c>
      <c r="N19" s="48">
        <v>0</v>
      </c>
      <c r="O19" s="48">
        <v>-30398</v>
      </c>
      <c r="P19" s="48">
        <v>-9370</v>
      </c>
      <c r="Q19" s="48">
        <v>0</v>
      </c>
      <c r="R19" s="51">
        <v>0</v>
      </c>
    </row>
    <row r="20" spans="1:18" x14ac:dyDescent="0.25">
      <c r="A20" s="47" t="s">
        <v>103</v>
      </c>
      <c r="B20" s="48">
        <v>-7762</v>
      </c>
      <c r="C20" s="48">
        <v>-96016</v>
      </c>
      <c r="D20" s="48">
        <v>0</v>
      </c>
      <c r="E20" s="48">
        <v>0</v>
      </c>
      <c r="F20" s="48">
        <v>0</v>
      </c>
      <c r="G20" s="48">
        <v>-495064</v>
      </c>
      <c r="H20" s="48">
        <v>-626932</v>
      </c>
      <c r="I20" s="48">
        <v>-627078</v>
      </c>
      <c r="J20" s="48">
        <v>-26</v>
      </c>
      <c r="K20" s="48">
        <v>-1418</v>
      </c>
      <c r="L20" s="48">
        <v>-3806</v>
      </c>
      <c r="M20" s="48">
        <v>-890</v>
      </c>
      <c r="N20" s="48">
        <v>-5693</v>
      </c>
      <c r="O20" s="48">
        <v>-8728</v>
      </c>
      <c r="P20" s="48">
        <v>-3844</v>
      </c>
      <c r="Q20" s="48">
        <v>-2475</v>
      </c>
      <c r="R20" s="51">
        <v>-5920.3753559514298</v>
      </c>
    </row>
    <row r="21" spans="1:18" x14ac:dyDescent="0.25">
      <c r="A21" s="47" t="s">
        <v>100</v>
      </c>
      <c r="B21" s="48">
        <v>-5047</v>
      </c>
      <c r="C21" s="48">
        <v>-46838</v>
      </c>
      <c r="D21" s="48">
        <v>-72778</v>
      </c>
      <c r="E21" s="48">
        <v>-140857</v>
      </c>
      <c r="F21" s="48">
        <v>-197603</v>
      </c>
      <c r="G21" s="48">
        <v>-138783</v>
      </c>
      <c r="H21" s="48">
        <v>-126709</v>
      </c>
      <c r="I21" s="48">
        <v>-120993</v>
      </c>
      <c r="J21" s="48">
        <v>-96097</v>
      </c>
      <c r="K21" s="48">
        <v>-247885</v>
      </c>
      <c r="L21" s="48">
        <v>-117188</v>
      </c>
      <c r="M21" s="48">
        <v>-114003</v>
      </c>
      <c r="N21" s="48">
        <v>-223346</v>
      </c>
      <c r="O21" s="48">
        <v>-222428</v>
      </c>
      <c r="P21" s="48">
        <v>-55826</v>
      </c>
      <c r="Q21" s="48">
        <v>-317992</v>
      </c>
      <c r="R21" s="51">
        <v>-205790</v>
      </c>
    </row>
    <row r="22" spans="1:18" s="7" customFormat="1" ht="13" x14ac:dyDescent="0.3">
      <c r="A22" s="14" t="s">
        <v>45</v>
      </c>
      <c r="B22" s="15">
        <f t="shared" ref="B22:Q22" si="2">B4+B8</f>
        <v>30025</v>
      </c>
      <c r="C22" s="15">
        <f t="shared" si="2"/>
        <v>408018</v>
      </c>
      <c r="D22" s="15">
        <f t="shared" si="2"/>
        <v>1284297</v>
      </c>
      <c r="E22" s="15">
        <f t="shared" si="2"/>
        <v>2197417</v>
      </c>
      <c r="F22" s="15">
        <f t="shared" si="2"/>
        <v>2246572</v>
      </c>
      <c r="G22" s="15">
        <f t="shared" si="2"/>
        <v>1107176</v>
      </c>
      <c r="H22" s="15">
        <f t="shared" si="2"/>
        <v>2674489</v>
      </c>
      <c r="I22" s="15">
        <f t="shared" si="2"/>
        <v>2240233</v>
      </c>
      <c r="J22" s="15">
        <f t="shared" si="2"/>
        <v>1690822</v>
      </c>
      <c r="K22" s="15">
        <f t="shared" si="2"/>
        <v>4261799</v>
      </c>
      <c r="L22" s="15">
        <f t="shared" si="2"/>
        <v>3904590</v>
      </c>
      <c r="M22" s="15">
        <f t="shared" si="2"/>
        <v>2342624</v>
      </c>
      <c r="N22" s="15">
        <f t="shared" si="2"/>
        <v>5484763</v>
      </c>
      <c r="O22" s="15">
        <f t="shared" si="2"/>
        <v>5143443</v>
      </c>
      <c r="P22" s="15">
        <f t="shared" si="2"/>
        <v>501779</v>
      </c>
      <c r="Q22" s="15">
        <f t="shared" si="2"/>
        <v>2489266</v>
      </c>
      <c r="R22" s="15">
        <f>R4+R8</f>
        <v>2294332.2387095615</v>
      </c>
    </row>
    <row r="24" spans="1:18" x14ac:dyDescent="0.25">
      <c r="A24" s="6" t="s">
        <v>46</v>
      </c>
      <c r="B24" s="5">
        <f t="shared" ref="B24:M24" si="3">SUM(B25:B35)</f>
        <v>-3970</v>
      </c>
      <c r="C24" s="5">
        <f t="shared" si="3"/>
        <v>-61982</v>
      </c>
      <c r="D24" s="5">
        <f t="shared" si="3"/>
        <v>-100534</v>
      </c>
      <c r="E24" s="5">
        <f t="shared" si="3"/>
        <v>-223458</v>
      </c>
      <c r="F24" s="5">
        <f t="shared" si="3"/>
        <v>-286699</v>
      </c>
      <c r="G24" s="5">
        <f t="shared" si="3"/>
        <v>-205306</v>
      </c>
      <c r="H24" s="5">
        <f t="shared" si="3"/>
        <v>-409510</v>
      </c>
      <c r="I24" s="5">
        <f t="shared" si="3"/>
        <v>-860351</v>
      </c>
      <c r="J24" s="5">
        <f t="shared" si="3"/>
        <v>-389611</v>
      </c>
      <c r="K24" s="5">
        <f t="shared" si="3"/>
        <v>-866339</v>
      </c>
      <c r="L24" s="5">
        <f t="shared" si="3"/>
        <v>-1211955</v>
      </c>
      <c r="M24" s="5">
        <f t="shared" si="3"/>
        <v>-769716</v>
      </c>
      <c r="N24" s="5">
        <f>SUM(N25:N35)</f>
        <v>-1277723</v>
      </c>
      <c r="O24" s="5">
        <f t="shared" ref="O24:P24" si="4">SUM(O25:O35)</f>
        <v>-1828255</v>
      </c>
      <c r="P24" s="5">
        <f t="shared" si="4"/>
        <v>-782042</v>
      </c>
      <c r="Q24" s="5">
        <f>SUM(Q25:Q35)</f>
        <v>-1192329</v>
      </c>
      <c r="R24" s="5">
        <f>SUM(R25:R35)</f>
        <v>-1773790.457559271</v>
      </c>
    </row>
    <row r="25" spans="1:18" x14ac:dyDescent="0.25">
      <c r="A25" s="47" t="s">
        <v>197</v>
      </c>
      <c r="B25" s="48">
        <v>0</v>
      </c>
      <c r="C25" s="48">
        <v>-16090</v>
      </c>
      <c r="D25" s="48">
        <v>-18638</v>
      </c>
      <c r="E25" s="48">
        <v>-45742</v>
      </c>
      <c r="F25" s="48">
        <v>-65624</v>
      </c>
      <c r="G25" s="48">
        <v>-56315</v>
      </c>
      <c r="H25" s="48">
        <v>-118599</v>
      </c>
      <c r="I25" s="48">
        <v>-329624</v>
      </c>
      <c r="J25" s="48">
        <v>-110661</v>
      </c>
      <c r="K25" s="48">
        <v>-190889</v>
      </c>
      <c r="L25" s="48">
        <v>-338449</v>
      </c>
      <c r="M25" s="48">
        <v>-268805</v>
      </c>
      <c r="N25" s="48">
        <v>-414102</v>
      </c>
      <c r="O25" s="48">
        <v>-709182</v>
      </c>
      <c r="P25" s="48">
        <v>-284577</v>
      </c>
      <c r="Q25" s="48">
        <v>-415460</v>
      </c>
      <c r="R25" s="51">
        <v>-678936.06201416999</v>
      </c>
    </row>
    <row r="26" spans="1:18" x14ac:dyDescent="0.25">
      <c r="A26" s="47" t="s">
        <v>207</v>
      </c>
      <c r="B26" s="48">
        <v>0</v>
      </c>
      <c r="C26" s="48">
        <v>-19329</v>
      </c>
      <c r="D26" s="48">
        <v>-49077</v>
      </c>
      <c r="E26" s="48">
        <v>-99089</v>
      </c>
      <c r="F26" s="48">
        <v>-114024</v>
      </c>
      <c r="G26" s="48">
        <v>-74645</v>
      </c>
      <c r="H26" s="48">
        <v>-160355</v>
      </c>
      <c r="I26" s="48">
        <v>-193232</v>
      </c>
      <c r="J26" s="48">
        <v>-150568</v>
      </c>
      <c r="K26" s="48">
        <v>-321015</v>
      </c>
      <c r="L26" s="48">
        <v>-364750</v>
      </c>
      <c r="M26" s="48">
        <v>-163471</v>
      </c>
      <c r="N26" s="48">
        <v>-297825</v>
      </c>
      <c r="O26" s="48">
        <v>-331518</v>
      </c>
      <c r="P26" s="48">
        <v>-104689</v>
      </c>
      <c r="Q26" s="48">
        <v>-176726</v>
      </c>
      <c r="R26" s="51">
        <v>-228991.38861668017</v>
      </c>
    </row>
    <row r="27" spans="1:18" x14ac:dyDescent="0.25">
      <c r="A27" s="47" t="s">
        <v>208</v>
      </c>
      <c r="B27" s="48">
        <v>-1314</v>
      </c>
      <c r="C27" s="48">
        <v>-5619</v>
      </c>
      <c r="D27" s="48">
        <v>-9919</v>
      </c>
      <c r="E27" s="48">
        <v>-12451</v>
      </c>
      <c r="F27" s="48">
        <v>-22713</v>
      </c>
      <c r="G27" s="48">
        <v>-20223</v>
      </c>
      <c r="H27" s="48">
        <v>-28535</v>
      </c>
      <c r="I27" s="48">
        <v>-193403</v>
      </c>
      <c r="J27" s="48">
        <v>-24677</v>
      </c>
      <c r="K27" s="48">
        <v>-78225</v>
      </c>
      <c r="L27" s="48">
        <v>-120485</v>
      </c>
      <c r="M27" s="48">
        <v>-93152</v>
      </c>
      <c r="N27" s="48">
        <v>-117913</v>
      </c>
      <c r="O27" s="48">
        <v>-157873</v>
      </c>
      <c r="P27" s="48">
        <v>-50193</v>
      </c>
      <c r="Q27" s="48">
        <v>-95102</v>
      </c>
      <c r="R27" s="51">
        <v>-159370.77912967611</v>
      </c>
    </row>
    <row r="28" spans="1:18" x14ac:dyDescent="0.25">
      <c r="A28" s="47" t="s">
        <v>209</v>
      </c>
      <c r="B28" s="48">
        <v>0</v>
      </c>
      <c r="C28" s="48">
        <v>0</v>
      </c>
      <c r="D28" s="48">
        <v>-1393</v>
      </c>
      <c r="E28" s="48">
        <v>-28074</v>
      </c>
      <c r="F28" s="48">
        <v>-30043</v>
      </c>
      <c r="G28" s="48">
        <v>-2235</v>
      </c>
      <c r="H28" s="48">
        <v>-10201</v>
      </c>
      <c r="I28" s="48">
        <v>-16969</v>
      </c>
      <c r="J28" s="48">
        <v>-15654</v>
      </c>
      <c r="K28" s="48">
        <v>-86484</v>
      </c>
      <c r="L28" s="48">
        <v>-109522</v>
      </c>
      <c r="M28" s="48">
        <v>-44935</v>
      </c>
      <c r="N28" s="48">
        <v>-119437</v>
      </c>
      <c r="O28" s="48">
        <v>-135770</v>
      </c>
      <c r="P28" s="48">
        <v>-40935</v>
      </c>
      <c r="Q28" s="48">
        <v>-82760</v>
      </c>
      <c r="R28" s="51">
        <v>-156240.35693927127</v>
      </c>
    </row>
    <row r="29" spans="1:18" x14ac:dyDescent="0.25">
      <c r="A29" s="47" t="s">
        <v>210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-9389</v>
      </c>
      <c r="K29" s="48">
        <v>0</v>
      </c>
      <c r="L29" s="48">
        <v>-15372</v>
      </c>
      <c r="M29" s="48">
        <v>-42253</v>
      </c>
      <c r="N29" s="48">
        <v>-69675</v>
      </c>
      <c r="O29" s="48">
        <v>-166017</v>
      </c>
      <c r="P29" s="48">
        <v>-77442</v>
      </c>
      <c r="Q29" s="48">
        <v>-108400</v>
      </c>
      <c r="R29" s="51">
        <v>-85096</v>
      </c>
    </row>
    <row r="30" spans="1:18" x14ac:dyDescent="0.25">
      <c r="A30" s="47" t="s">
        <v>196</v>
      </c>
      <c r="B30" s="48">
        <v>0</v>
      </c>
      <c r="C30" s="48">
        <v>-953</v>
      </c>
      <c r="D30" s="48">
        <v>-5618</v>
      </c>
      <c r="E30" s="48">
        <v>-14283</v>
      </c>
      <c r="F30" s="48">
        <v>-14377</v>
      </c>
      <c r="G30" s="48">
        <v>-17233</v>
      </c>
      <c r="H30" s="48">
        <v>-26020</v>
      </c>
      <c r="I30" s="48">
        <v>-35163</v>
      </c>
      <c r="J30" s="48">
        <v>-11686</v>
      </c>
      <c r="K30" s="48">
        <v>-55332</v>
      </c>
      <c r="L30" s="48">
        <v>-72272</v>
      </c>
      <c r="M30" s="48">
        <v>-39975</v>
      </c>
      <c r="N30" s="48">
        <v>-61646</v>
      </c>
      <c r="O30" s="48">
        <v>-81597</v>
      </c>
      <c r="P30" s="48">
        <v>-43395</v>
      </c>
      <c r="Q30" s="48">
        <v>-101292</v>
      </c>
      <c r="R30" s="51">
        <v>-105617</v>
      </c>
    </row>
    <row r="31" spans="1:18" x14ac:dyDescent="0.25">
      <c r="A31" s="47" t="s">
        <v>203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-8296</v>
      </c>
      <c r="I31" s="48">
        <v>-16253</v>
      </c>
      <c r="J31" s="48">
        <v>-9135</v>
      </c>
      <c r="K31" s="48">
        <v>-11453</v>
      </c>
      <c r="L31" s="48">
        <v>-28767</v>
      </c>
      <c r="M31" s="48">
        <v>-23588</v>
      </c>
      <c r="N31" s="48">
        <v>-30505</v>
      </c>
      <c r="O31" s="48">
        <v>-45526</v>
      </c>
      <c r="P31" s="48">
        <v>-11621</v>
      </c>
      <c r="Q31" s="48">
        <v>-21894</v>
      </c>
      <c r="R31" s="51">
        <v>-33274.997009838058</v>
      </c>
    </row>
    <row r="32" spans="1:18" x14ac:dyDescent="0.25">
      <c r="A32" s="47" t="s">
        <v>211</v>
      </c>
      <c r="B32" s="48">
        <v>-1571</v>
      </c>
      <c r="C32" s="48">
        <v>-1955</v>
      </c>
      <c r="D32" s="48">
        <v>0</v>
      </c>
      <c r="E32" s="48">
        <v>0</v>
      </c>
      <c r="F32" s="48">
        <v>-2337</v>
      </c>
      <c r="G32" s="48">
        <v>-2550</v>
      </c>
      <c r="H32" s="48">
        <v>-8003</v>
      </c>
      <c r="I32" s="48">
        <v>-9993</v>
      </c>
      <c r="J32" s="48">
        <v>-8677</v>
      </c>
      <c r="K32" s="48">
        <v>-18546</v>
      </c>
      <c r="L32" s="48">
        <v>-29863</v>
      </c>
      <c r="M32" s="48">
        <v>-16155</v>
      </c>
      <c r="N32" s="48">
        <v>-34446</v>
      </c>
      <c r="O32" s="48">
        <v>-79501</v>
      </c>
      <c r="P32" s="48">
        <v>-22098</v>
      </c>
      <c r="Q32" s="48">
        <v>-29051</v>
      </c>
      <c r="R32" s="51">
        <v>-32144.482484048578</v>
      </c>
    </row>
    <row r="33" spans="1:18" x14ac:dyDescent="0.25">
      <c r="A33" s="47" t="s">
        <v>200</v>
      </c>
      <c r="B33" s="48">
        <v>0</v>
      </c>
      <c r="C33" s="48">
        <v>-2221</v>
      </c>
      <c r="D33" s="48">
        <v>-1832</v>
      </c>
      <c r="E33" s="48">
        <v>-2408</v>
      </c>
      <c r="F33" s="48">
        <v>-3206</v>
      </c>
      <c r="G33" s="48">
        <v>-1349</v>
      </c>
      <c r="H33" s="48">
        <v>-2050</v>
      </c>
      <c r="I33" s="48">
        <v>-3136</v>
      </c>
      <c r="J33" s="48">
        <v>-7704</v>
      </c>
      <c r="K33" s="48">
        <v>-10493</v>
      </c>
      <c r="L33" s="48">
        <v>-13879</v>
      </c>
      <c r="M33" s="48">
        <v>-9382</v>
      </c>
      <c r="N33" s="48">
        <v>-14429</v>
      </c>
      <c r="O33" s="48">
        <v>-20667</v>
      </c>
      <c r="P33" s="48">
        <v>-32692</v>
      </c>
      <c r="Q33" s="48">
        <v>-43292</v>
      </c>
      <c r="R33" s="51">
        <v>-103070.0925765587</v>
      </c>
    </row>
    <row r="34" spans="1:18" x14ac:dyDescent="0.25">
      <c r="A34" s="47" t="s">
        <v>198</v>
      </c>
      <c r="B34" s="48">
        <v>-466</v>
      </c>
      <c r="C34" s="48">
        <v>-6746</v>
      </c>
      <c r="D34" s="48">
        <v>-9400</v>
      </c>
      <c r="E34" s="48">
        <v>-14147</v>
      </c>
      <c r="F34" s="48">
        <v>-17685</v>
      </c>
      <c r="G34" s="48">
        <v>-11856</v>
      </c>
      <c r="H34" s="48">
        <v>-17802</v>
      </c>
      <c r="I34" s="48">
        <v>-21679</v>
      </c>
      <c r="J34" s="48">
        <v>-499</v>
      </c>
      <c r="K34" s="48">
        <v>-10747</v>
      </c>
      <c r="L34" s="48">
        <v>-15411</v>
      </c>
      <c r="M34" s="48">
        <v>-6523</v>
      </c>
      <c r="N34" s="48">
        <v>-10522</v>
      </c>
      <c r="O34" s="48">
        <v>-16703</v>
      </c>
      <c r="P34" s="48">
        <v>-3455</v>
      </c>
      <c r="Q34" s="48">
        <v>-6388</v>
      </c>
      <c r="R34" s="51">
        <v>-8065.2987890283393</v>
      </c>
    </row>
    <row r="35" spans="1:18" x14ac:dyDescent="0.25">
      <c r="A35" s="47" t="s">
        <v>100</v>
      </c>
      <c r="B35" s="48">
        <v>-619</v>
      </c>
      <c r="C35" s="48">
        <v>-9069</v>
      </c>
      <c r="D35" s="48">
        <v>-4657</v>
      </c>
      <c r="E35" s="48">
        <v>-7264</v>
      </c>
      <c r="F35" s="48">
        <v>-16690</v>
      </c>
      <c r="G35" s="48">
        <v>-18900</v>
      </c>
      <c r="H35" s="48">
        <v>-29649</v>
      </c>
      <c r="I35" s="48">
        <v>-40899</v>
      </c>
      <c r="J35" s="48">
        <v>-40961</v>
      </c>
      <c r="K35" s="48">
        <v>-83155</v>
      </c>
      <c r="L35" s="48">
        <v>-103185</v>
      </c>
      <c r="M35" s="48">
        <v>-61477</v>
      </c>
      <c r="N35" s="48">
        <v>-107223</v>
      </c>
      <c r="O35" s="48">
        <v>-83901</v>
      </c>
      <c r="P35" s="48">
        <v>-110945</v>
      </c>
      <c r="Q35" s="48">
        <v>-111964</v>
      </c>
      <c r="R35" s="51">
        <v>-182984</v>
      </c>
    </row>
    <row r="36" spans="1:18" x14ac:dyDescent="0.25">
      <c r="A36" s="6" t="s">
        <v>47</v>
      </c>
      <c r="B36" s="4">
        <f t="shared" ref="B36:P36" si="5">SUM(B37:B41)</f>
        <v>22</v>
      </c>
      <c r="C36" s="4">
        <f t="shared" si="5"/>
        <v>1658</v>
      </c>
      <c r="D36" s="4">
        <f t="shared" si="5"/>
        <v>2357</v>
      </c>
      <c r="E36" s="4">
        <f t="shared" si="5"/>
        <v>2938</v>
      </c>
      <c r="F36" s="4">
        <f t="shared" si="5"/>
        <v>49512</v>
      </c>
      <c r="G36" s="4">
        <f t="shared" si="5"/>
        <v>12107</v>
      </c>
      <c r="H36" s="4">
        <f t="shared" si="5"/>
        <v>32526</v>
      </c>
      <c r="I36" s="4">
        <f t="shared" si="5"/>
        <v>58803</v>
      </c>
      <c r="J36" s="4">
        <f t="shared" si="5"/>
        <v>29708</v>
      </c>
      <c r="K36" s="4">
        <f t="shared" si="5"/>
        <v>71452</v>
      </c>
      <c r="L36" s="4">
        <f t="shared" si="5"/>
        <v>44010</v>
      </c>
      <c r="M36" s="4">
        <f t="shared" si="5"/>
        <v>9801</v>
      </c>
      <c r="N36" s="56">
        <v>13856</v>
      </c>
      <c r="O36" s="4">
        <f t="shared" si="5"/>
        <v>24569</v>
      </c>
      <c r="P36" s="4">
        <f t="shared" si="5"/>
        <v>8995</v>
      </c>
      <c r="Q36" s="4">
        <f>SUM(Q37:Q41)</f>
        <v>22688</v>
      </c>
      <c r="R36" s="4">
        <f>SUM(R37:R41)</f>
        <v>24128.913261983806</v>
      </c>
    </row>
    <row r="37" spans="1:18" x14ac:dyDescent="0.25">
      <c r="A37" s="47" t="s">
        <v>98</v>
      </c>
      <c r="B37" s="48">
        <v>0</v>
      </c>
      <c r="C37" s="48">
        <v>0</v>
      </c>
      <c r="D37" s="48">
        <v>0</v>
      </c>
      <c r="E37" s="48">
        <v>0</v>
      </c>
      <c r="F37" s="48">
        <v>35712</v>
      </c>
      <c r="G37" s="48">
        <v>0</v>
      </c>
      <c r="H37" s="48">
        <v>0</v>
      </c>
      <c r="I37" s="48">
        <v>22764</v>
      </c>
      <c r="J37" s="48">
        <v>5691</v>
      </c>
      <c r="K37" s="48">
        <v>8537</v>
      </c>
      <c r="L37" s="48">
        <v>11382</v>
      </c>
      <c r="M37" s="48">
        <v>5691</v>
      </c>
      <c r="N37" s="48"/>
      <c r="O37" s="48">
        <v>11382</v>
      </c>
      <c r="P37" s="48">
        <v>0</v>
      </c>
      <c r="Q37" s="48">
        <v>0</v>
      </c>
      <c r="R37" s="48">
        <v>0</v>
      </c>
    </row>
    <row r="38" spans="1:18" x14ac:dyDescent="0.25">
      <c r="A38" s="47" t="s">
        <v>212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13890</v>
      </c>
      <c r="K38" s="48">
        <v>13890</v>
      </c>
      <c r="L38" s="48">
        <v>15952</v>
      </c>
      <c r="M38" s="48">
        <v>1000</v>
      </c>
      <c r="N38" s="48"/>
      <c r="O38" s="48">
        <v>1000</v>
      </c>
      <c r="P38" s="48">
        <v>0</v>
      </c>
      <c r="Q38" s="48">
        <v>0</v>
      </c>
      <c r="R38" s="48">
        <v>0</v>
      </c>
    </row>
    <row r="39" spans="1:18" x14ac:dyDescent="0.25">
      <c r="A39" s="47" t="s">
        <v>100</v>
      </c>
      <c r="B39" s="48">
        <v>22</v>
      </c>
      <c r="C39" s="48">
        <v>1658</v>
      </c>
      <c r="D39" s="48">
        <v>2357</v>
      </c>
      <c r="E39" s="48">
        <v>2938</v>
      </c>
      <c r="F39" s="48">
        <v>6604</v>
      </c>
      <c r="G39" s="48">
        <v>12107</v>
      </c>
      <c r="H39" s="48">
        <v>13335</v>
      </c>
      <c r="I39" s="48">
        <v>16154</v>
      </c>
      <c r="J39" s="48">
        <v>10127</v>
      </c>
      <c r="K39" s="48">
        <v>49025</v>
      </c>
      <c r="L39" s="48">
        <v>16676</v>
      </c>
      <c r="M39" s="48">
        <v>3110</v>
      </c>
      <c r="N39" s="48"/>
      <c r="O39" s="48">
        <v>12187</v>
      </c>
      <c r="P39" s="48">
        <v>8995</v>
      </c>
      <c r="Q39" s="48">
        <v>22688</v>
      </c>
      <c r="R39" s="48">
        <v>24128.913261983806</v>
      </c>
    </row>
    <row r="40" spans="1:18" x14ac:dyDescent="0.25">
      <c r="A40" s="47" t="s">
        <v>225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19191</v>
      </c>
      <c r="I40" s="48">
        <v>19885</v>
      </c>
      <c r="J40" s="48">
        <v>0</v>
      </c>
      <c r="K40" s="48">
        <v>0</v>
      </c>
      <c r="L40" s="48">
        <v>0</v>
      </c>
      <c r="M40" s="48">
        <v>0</v>
      </c>
      <c r="N40" s="48"/>
      <c r="O40" s="48">
        <v>0</v>
      </c>
      <c r="P40" s="48">
        <v>0</v>
      </c>
      <c r="Q40" s="48">
        <v>0</v>
      </c>
      <c r="R40" s="48">
        <v>0</v>
      </c>
    </row>
    <row r="41" spans="1:18" x14ac:dyDescent="0.25">
      <c r="A41" s="47" t="s">
        <v>63</v>
      </c>
      <c r="B41" s="48">
        <v>0</v>
      </c>
      <c r="C41" s="48">
        <v>0</v>
      </c>
      <c r="D41" s="48">
        <v>0</v>
      </c>
      <c r="E41" s="48">
        <v>0</v>
      </c>
      <c r="F41" s="48">
        <v>7196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/>
      <c r="O41" s="48">
        <v>0</v>
      </c>
      <c r="P41" s="48">
        <v>0</v>
      </c>
      <c r="Q41" s="48">
        <v>0</v>
      </c>
      <c r="R41" s="48">
        <v>0</v>
      </c>
    </row>
    <row r="42" spans="1:18" x14ac:dyDescent="0.25">
      <c r="A42" s="6" t="s">
        <v>48</v>
      </c>
      <c r="B42" s="5">
        <f t="shared" ref="B42:Q42" si="6">SUM(B43:B46)</f>
        <v>0</v>
      </c>
      <c r="C42" s="5">
        <f t="shared" si="6"/>
        <v>-118494</v>
      </c>
      <c r="D42" s="5">
        <f t="shared" si="6"/>
        <v>-55791</v>
      </c>
      <c r="E42" s="5">
        <f t="shared" si="6"/>
        <v>-59723</v>
      </c>
      <c r="F42" s="5">
        <f t="shared" si="6"/>
        <v>-74936</v>
      </c>
      <c r="G42" s="5">
        <f t="shared" si="6"/>
        <v>-4106</v>
      </c>
      <c r="H42" s="5">
        <f t="shared" si="6"/>
        <v>-10713</v>
      </c>
      <c r="I42" s="5">
        <f t="shared" si="6"/>
        <v>-31543</v>
      </c>
      <c r="J42" s="5">
        <f t="shared" si="6"/>
        <v>-46449</v>
      </c>
      <c r="K42" s="5">
        <f t="shared" si="6"/>
        <v>-43831</v>
      </c>
      <c r="L42" s="5">
        <f t="shared" si="6"/>
        <v>-51467</v>
      </c>
      <c r="M42" s="5">
        <f t="shared" si="6"/>
        <v>-36054</v>
      </c>
      <c r="N42" s="5">
        <f t="shared" si="6"/>
        <v>-55016</v>
      </c>
      <c r="O42" s="5">
        <f t="shared" si="6"/>
        <v>-128120</v>
      </c>
      <c r="P42" s="5">
        <f t="shared" si="6"/>
        <v>-337343</v>
      </c>
      <c r="Q42" s="5">
        <f t="shared" si="6"/>
        <v>-401656</v>
      </c>
      <c r="R42" s="5">
        <f>SUM(R43:R46)</f>
        <v>-288194.5756291498</v>
      </c>
    </row>
    <row r="43" spans="1:18" x14ac:dyDescent="0.25">
      <c r="A43" s="47" t="s">
        <v>226</v>
      </c>
      <c r="B43" s="48">
        <v>0</v>
      </c>
      <c r="C43" s="48">
        <v>-6084</v>
      </c>
      <c r="D43" s="48">
        <v>-3904</v>
      </c>
      <c r="E43" s="48">
        <v>-5843</v>
      </c>
      <c r="F43" s="48">
        <v>-21734</v>
      </c>
      <c r="G43" s="48">
        <v>-3815</v>
      </c>
      <c r="H43" s="48">
        <v>-6981</v>
      </c>
      <c r="I43" s="48">
        <v>-11873</v>
      </c>
      <c r="J43" s="48">
        <v>-16252</v>
      </c>
      <c r="K43" s="48">
        <v>-10545</v>
      </c>
      <c r="L43" s="48">
        <v>-13058</v>
      </c>
      <c r="M43" s="48">
        <v>-2185</v>
      </c>
      <c r="N43" s="48">
        <v>-5083</v>
      </c>
      <c r="O43" s="48">
        <v>-37461</v>
      </c>
      <c r="P43" s="48">
        <v>-273697</v>
      </c>
      <c r="Q43" s="48">
        <v>-270123</v>
      </c>
      <c r="R43" s="48">
        <v>-246453.5756291498</v>
      </c>
    </row>
    <row r="44" spans="1:18" x14ac:dyDescent="0.25">
      <c r="A44" s="47" t="s">
        <v>100</v>
      </c>
      <c r="B44" s="48">
        <v>0</v>
      </c>
      <c r="C44" s="48">
        <v>-244</v>
      </c>
      <c r="D44" s="48">
        <v>-2342</v>
      </c>
      <c r="E44" s="48">
        <v>-4335</v>
      </c>
      <c r="F44" s="48">
        <v>-3657</v>
      </c>
      <c r="G44" s="48">
        <v>-291</v>
      </c>
      <c r="H44" s="48">
        <v>-3732</v>
      </c>
      <c r="I44" s="48">
        <v>-19670</v>
      </c>
      <c r="J44" s="48">
        <v>-30197</v>
      </c>
      <c r="K44" s="48">
        <v>-33286</v>
      </c>
      <c r="L44" s="48">
        <v>-38409</v>
      </c>
      <c r="M44" s="48">
        <v>-33869</v>
      </c>
      <c r="N44" s="48">
        <v>-49933</v>
      </c>
      <c r="O44" s="48">
        <v>-90659</v>
      </c>
      <c r="P44" s="48">
        <v>-63646</v>
      </c>
      <c r="Q44" s="48">
        <v>-131533</v>
      </c>
      <c r="R44" s="48">
        <v>-41741</v>
      </c>
    </row>
    <row r="45" spans="1:18" ht="13.75" customHeight="1" x14ac:dyDescent="0.25">
      <c r="A45" s="47" t="s">
        <v>228</v>
      </c>
      <c r="B45" s="48">
        <v>0</v>
      </c>
      <c r="C45" s="48">
        <v>-100338</v>
      </c>
      <c r="D45" s="48">
        <v>-49545</v>
      </c>
      <c r="E45" s="48">
        <v>-49545</v>
      </c>
      <c r="F45" s="48">
        <v>-49545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</row>
    <row r="46" spans="1:18" x14ac:dyDescent="0.25">
      <c r="A46" s="47" t="s">
        <v>229</v>
      </c>
      <c r="B46" s="48">
        <v>0</v>
      </c>
      <c r="C46" s="48">
        <v>-11828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</row>
    <row r="47" spans="1:18" s="7" customFormat="1" ht="13" x14ac:dyDescent="0.3">
      <c r="A47" s="14" t="s">
        <v>49</v>
      </c>
      <c r="B47" s="15">
        <f t="shared" ref="B47:G47" si="7">SUM(B22+B24+B36+B42)</f>
        <v>26077</v>
      </c>
      <c r="C47" s="15">
        <f t="shared" si="7"/>
        <v>229200</v>
      </c>
      <c r="D47" s="15">
        <f t="shared" si="7"/>
        <v>1130329</v>
      </c>
      <c r="E47" s="15">
        <f t="shared" si="7"/>
        <v>1917174</v>
      </c>
      <c r="F47" s="15">
        <f t="shared" si="7"/>
        <v>1934449</v>
      </c>
      <c r="G47" s="15">
        <f t="shared" si="7"/>
        <v>909871</v>
      </c>
      <c r="H47" s="15">
        <f t="shared" ref="H47:Q47" si="8">SUM(H22+H24+H36+H42)</f>
        <v>2286792</v>
      </c>
      <c r="I47" s="15">
        <f t="shared" si="8"/>
        <v>1407142</v>
      </c>
      <c r="J47" s="15">
        <f t="shared" si="8"/>
        <v>1284470</v>
      </c>
      <c r="K47" s="15">
        <f t="shared" si="8"/>
        <v>3423081</v>
      </c>
      <c r="L47" s="15">
        <f t="shared" si="8"/>
        <v>2685178</v>
      </c>
      <c r="M47" s="15">
        <f t="shared" si="8"/>
        <v>1546655</v>
      </c>
      <c r="N47" s="15">
        <f t="shared" si="8"/>
        <v>4165880</v>
      </c>
      <c r="O47" s="15">
        <f t="shared" si="8"/>
        <v>3211637</v>
      </c>
      <c r="P47" s="15">
        <f t="shared" si="8"/>
        <v>-608611</v>
      </c>
      <c r="Q47" s="15">
        <f t="shared" si="8"/>
        <v>917969</v>
      </c>
      <c r="R47" s="15">
        <f>SUM(R22+R24+R36+R42)</f>
        <v>256476.11878312449</v>
      </c>
    </row>
    <row r="49" spans="1:18" x14ac:dyDescent="0.25">
      <c r="A49" s="6" t="s">
        <v>50</v>
      </c>
      <c r="B49" s="4">
        <v>0</v>
      </c>
      <c r="C49" s="4">
        <v>8040</v>
      </c>
      <c r="D49" s="4">
        <v>5272</v>
      </c>
      <c r="E49" s="4">
        <v>18162</v>
      </c>
      <c r="F49" s="4">
        <v>30467</v>
      </c>
      <c r="G49" s="4">
        <v>23172</v>
      </c>
      <c r="H49" s="4">
        <v>41843</v>
      </c>
      <c r="I49" s="4">
        <v>89277</v>
      </c>
      <c r="J49" s="4">
        <v>579885</v>
      </c>
      <c r="K49" s="4">
        <v>1016667</v>
      </c>
      <c r="L49" s="4">
        <v>701630</v>
      </c>
      <c r="M49" s="4">
        <v>44622</v>
      </c>
      <c r="N49" s="56">
        <v>143926</v>
      </c>
      <c r="O49" s="4">
        <v>585229</v>
      </c>
      <c r="P49" s="4">
        <v>191835</v>
      </c>
      <c r="Q49" s="56">
        <v>328870</v>
      </c>
      <c r="R49" s="5">
        <f>SUM(R50:R53)</f>
        <v>425139</v>
      </c>
    </row>
    <row r="50" spans="1:18" x14ac:dyDescent="0.25">
      <c r="A50" s="47" t="s">
        <v>213</v>
      </c>
      <c r="B50" s="48"/>
      <c r="C50" s="48"/>
      <c r="D50" s="48">
        <v>5272</v>
      </c>
      <c r="E50" s="48">
        <v>18162</v>
      </c>
      <c r="F50" s="48">
        <v>30467</v>
      </c>
      <c r="G50" s="48">
        <v>18367</v>
      </c>
      <c r="H50" s="48">
        <v>30294</v>
      </c>
      <c r="I50" s="48">
        <v>56625</v>
      </c>
      <c r="J50" s="48">
        <v>20684</v>
      </c>
      <c r="K50" s="48">
        <v>116953</v>
      </c>
      <c r="L50" s="48">
        <v>196796</v>
      </c>
      <c r="M50" s="48">
        <v>30790</v>
      </c>
      <c r="N50" s="48"/>
      <c r="O50" s="48">
        <v>377853</v>
      </c>
      <c r="P50" s="48">
        <v>183468</v>
      </c>
      <c r="Q50" s="48"/>
      <c r="R50" s="48">
        <v>373478</v>
      </c>
    </row>
    <row r="51" spans="1:18" x14ac:dyDescent="0.25">
      <c r="A51" s="47" t="s">
        <v>224</v>
      </c>
      <c r="B51" s="48"/>
      <c r="C51" s="48"/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20909</v>
      </c>
      <c r="J51" s="48">
        <v>553546</v>
      </c>
      <c r="K51" s="48">
        <v>892321</v>
      </c>
      <c r="L51" s="48">
        <v>492255</v>
      </c>
      <c r="M51" s="48">
        <v>0</v>
      </c>
      <c r="N51" s="48"/>
      <c r="O51" s="48">
        <v>181722</v>
      </c>
      <c r="P51" s="48">
        <v>0</v>
      </c>
      <c r="Q51" s="48"/>
      <c r="R51" s="48">
        <v>0</v>
      </c>
    </row>
    <row r="52" spans="1:18" x14ac:dyDescent="0.25">
      <c r="A52" s="47" t="s">
        <v>214</v>
      </c>
      <c r="B52" s="48"/>
      <c r="C52" s="48"/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/>
      <c r="O52" s="48">
        <v>2032</v>
      </c>
      <c r="P52" s="48">
        <v>3681</v>
      </c>
      <c r="Q52" s="48"/>
      <c r="R52" s="48">
        <v>48194</v>
      </c>
    </row>
    <row r="53" spans="1:18" x14ac:dyDescent="0.25">
      <c r="A53" s="47" t="s">
        <v>215</v>
      </c>
      <c r="B53" s="48"/>
      <c r="C53" s="48"/>
      <c r="D53" s="48">
        <v>0</v>
      </c>
      <c r="E53" s="48">
        <v>0</v>
      </c>
      <c r="F53" s="48">
        <v>0</v>
      </c>
      <c r="G53" s="48">
        <v>4805</v>
      </c>
      <c r="H53" s="48">
        <v>11549</v>
      </c>
      <c r="I53" s="48">
        <v>11743</v>
      </c>
      <c r="J53" s="48">
        <v>5655</v>
      </c>
      <c r="K53" s="48">
        <v>7393</v>
      </c>
      <c r="L53" s="48">
        <v>12579</v>
      </c>
      <c r="M53" s="48">
        <v>13832</v>
      </c>
      <c r="N53" s="48"/>
      <c r="O53" s="48">
        <v>23622</v>
      </c>
      <c r="P53" s="48">
        <v>4689</v>
      </c>
      <c r="Q53" s="48"/>
      <c r="R53" s="48">
        <v>3467</v>
      </c>
    </row>
    <row r="54" spans="1:18" x14ac:dyDescent="0.25">
      <c r="A54" s="6" t="s">
        <v>51</v>
      </c>
      <c r="B54" s="5">
        <f t="shared" ref="B54:M54" si="9">SUM(B55:B64)</f>
        <v>-646</v>
      </c>
      <c r="C54" s="5">
        <f t="shared" si="9"/>
        <v>-13707</v>
      </c>
      <c r="D54" s="5">
        <f t="shared" si="9"/>
        <v>-78690</v>
      </c>
      <c r="E54" s="5">
        <f t="shared" si="9"/>
        <v>-128918</v>
      </c>
      <c r="F54" s="5">
        <f t="shared" si="9"/>
        <v>-168490</v>
      </c>
      <c r="G54" s="5">
        <f t="shared" si="9"/>
        <v>-548147</v>
      </c>
      <c r="H54" s="5">
        <f>SUM(H55:H64)</f>
        <v>-697112</v>
      </c>
      <c r="I54" s="5">
        <f t="shared" si="9"/>
        <v>-676676</v>
      </c>
      <c r="J54" s="5">
        <f t="shared" si="9"/>
        <v>-487985</v>
      </c>
      <c r="K54" s="5">
        <f t="shared" si="9"/>
        <v>-1027124</v>
      </c>
      <c r="L54" s="5">
        <f t="shared" si="9"/>
        <v>-1304772</v>
      </c>
      <c r="M54" s="5">
        <f t="shared" si="9"/>
        <v>-1162718</v>
      </c>
      <c r="N54" s="57">
        <v>-1239777</v>
      </c>
      <c r="O54" s="57">
        <f>SUM(O55:O64)</f>
        <v>-1881087</v>
      </c>
      <c r="P54" s="5">
        <f>SUM(P55:P64)</f>
        <v>-1366378</v>
      </c>
      <c r="Q54" s="57">
        <v>-2229943</v>
      </c>
      <c r="R54" s="5">
        <f>SUM(R55:R64)</f>
        <v>-3296211</v>
      </c>
    </row>
    <row r="55" spans="1:18" x14ac:dyDescent="0.25">
      <c r="A55" s="47" t="s">
        <v>216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-128609</v>
      </c>
      <c r="I55" s="48">
        <v>-255835</v>
      </c>
      <c r="J55" s="48">
        <v>-250303</v>
      </c>
      <c r="K55" s="48">
        <v>-459703</v>
      </c>
      <c r="L55" s="48">
        <v>-702382</v>
      </c>
      <c r="M55" s="48">
        <v>-480571</v>
      </c>
      <c r="N55" s="48"/>
      <c r="O55" s="48">
        <v>-1251120</v>
      </c>
      <c r="P55" s="48">
        <v>-974632</v>
      </c>
      <c r="Q55" s="48"/>
      <c r="R55" s="48">
        <v>-2122153</v>
      </c>
    </row>
    <row r="56" spans="1:18" x14ac:dyDescent="0.25">
      <c r="A56" s="47" t="s">
        <v>217</v>
      </c>
      <c r="B56" s="48">
        <v>0</v>
      </c>
      <c r="C56" s="48">
        <v>0</v>
      </c>
      <c r="D56" s="48">
        <v>-778</v>
      </c>
      <c r="E56" s="48">
        <v>-1239</v>
      </c>
      <c r="F56" s="48">
        <v>0</v>
      </c>
      <c r="G56" s="48">
        <v>-174319</v>
      </c>
      <c r="H56" s="48">
        <v>-187024</v>
      </c>
      <c r="I56" s="48">
        <v>0</v>
      </c>
      <c r="J56" s="48">
        <v>0</v>
      </c>
      <c r="K56" s="48">
        <v>0</v>
      </c>
      <c r="L56" s="48">
        <v>0</v>
      </c>
      <c r="M56" s="48">
        <v>-357500</v>
      </c>
      <c r="N56" s="48"/>
      <c r="O56" s="48">
        <v>0</v>
      </c>
      <c r="P56" s="48">
        <v>-116069</v>
      </c>
      <c r="Q56" s="48"/>
      <c r="R56" s="48">
        <v>-58373</v>
      </c>
    </row>
    <row r="57" spans="1:18" x14ac:dyDescent="0.25">
      <c r="A57" s="47" t="s">
        <v>218</v>
      </c>
      <c r="B57" s="48">
        <v>0</v>
      </c>
      <c r="C57" s="48">
        <v>-9815</v>
      </c>
      <c r="D57" s="48">
        <v>-70065</v>
      </c>
      <c r="E57" s="48">
        <v>-115847</v>
      </c>
      <c r="F57" s="48">
        <v>-151635</v>
      </c>
      <c r="G57" s="48">
        <v>-355192</v>
      </c>
      <c r="H57" s="48">
        <v>-355733</v>
      </c>
      <c r="I57" s="48">
        <v>-388815</v>
      </c>
      <c r="J57" s="48">
        <v>-124369</v>
      </c>
      <c r="K57" s="48">
        <v>-171018</v>
      </c>
      <c r="L57" s="48">
        <v>-230813</v>
      </c>
      <c r="M57" s="48">
        <v>-226227</v>
      </c>
      <c r="N57" s="48"/>
      <c r="O57" s="48">
        <v>-333623</v>
      </c>
      <c r="P57" s="48">
        <v>-120065</v>
      </c>
      <c r="Q57" s="48"/>
      <c r="R57" s="48">
        <v>-257512</v>
      </c>
    </row>
    <row r="58" spans="1:18" x14ac:dyDescent="0.25">
      <c r="A58" s="47" t="s">
        <v>219</v>
      </c>
      <c r="B58" s="48">
        <v>-30</v>
      </c>
      <c r="C58" s="48">
        <v>-637</v>
      </c>
      <c r="D58" s="48">
        <v>-3959</v>
      </c>
      <c r="E58" s="48">
        <v>-7944</v>
      </c>
      <c r="F58" s="48">
        <v>-12967</v>
      </c>
      <c r="G58" s="48">
        <v>-17253</v>
      </c>
      <c r="H58" s="48">
        <v>-23649</v>
      </c>
      <c r="I58" s="48">
        <v>-32026</v>
      </c>
      <c r="J58" s="48">
        <v>-54178</v>
      </c>
      <c r="K58" s="48">
        <v>-89962</v>
      </c>
      <c r="L58" s="48">
        <v>-101843</v>
      </c>
      <c r="M58" s="48">
        <v>-66198</v>
      </c>
      <c r="N58" s="48"/>
      <c r="O58" s="48">
        <v>-152946</v>
      </c>
      <c r="P58" s="48">
        <v>-81017</v>
      </c>
      <c r="Q58" s="48"/>
      <c r="R58" s="48">
        <v>-197519</v>
      </c>
    </row>
    <row r="59" spans="1:18" x14ac:dyDescent="0.25">
      <c r="A59" s="47" t="s">
        <v>220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-59135</v>
      </c>
      <c r="K59" s="48">
        <v>-306441</v>
      </c>
      <c r="L59" s="48">
        <v>-252397</v>
      </c>
      <c r="M59" s="48">
        <v>-24930</v>
      </c>
      <c r="N59" s="48"/>
      <c r="O59" s="48">
        <v>-135534</v>
      </c>
      <c r="P59" s="48">
        <v>0</v>
      </c>
      <c r="Q59" s="48"/>
      <c r="R59" s="48">
        <v>-194307</v>
      </c>
    </row>
    <row r="60" spans="1:18" x14ac:dyDescent="0.25">
      <c r="A60" s="47" t="s">
        <v>221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-16959</v>
      </c>
      <c r="M60" s="48">
        <v>-6848</v>
      </c>
      <c r="N60" s="48"/>
      <c r="O60" s="48">
        <v>-7213</v>
      </c>
      <c r="P60" s="48">
        <v>0</v>
      </c>
      <c r="Q60" s="48"/>
      <c r="R60" s="48"/>
    </row>
    <row r="61" spans="1:18" x14ac:dyDescent="0.25">
      <c r="A61" s="47" t="s">
        <v>222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-378</v>
      </c>
      <c r="M61" s="48">
        <v>-444</v>
      </c>
      <c r="N61" s="48"/>
      <c r="O61" s="48">
        <v>-651</v>
      </c>
      <c r="P61" s="48">
        <v>-626</v>
      </c>
      <c r="Q61" s="48"/>
      <c r="R61" s="48">
        <v>-195</v>
      </c>
    </row>
    <row r="62" spans="1:18" x14ac:dyDescent="0.25">
      <c r="A62" s="47" t="s">
        <v>227</v>
      </c>
      <c r="B62" s="48">
        <v>-616</v>
      </c>
      <c r="C62" s="48">
        <v>-3255</v>
      </c>
      <c r="D62" s="48">
        <v>-3888</v>
      </c>
      <c r="E62" s="48">
        <v>-3888</v>
      </c>
      <c r="F62" s="48">
        <v>-3888</v>
      </c>
      <c r="G62" s="48">
        <v>-1383</v>
      </c>
      <c r="H62" s="48">
        <v>-2097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/>
      <c r="O62" s="48">
        <v>0</v>
      </c>
      <c r="P62" s="48">
        <v>0</v>
      </c>
      <c r="Q62" s="48"/>
      <c r="R62" s="48"/>
    </row>
    <row r="63" spans="1:18" ht="11.4" customHeight="1" x14ac:dyDescent="0.25">
      <c r="A63" s="47" t="s">
        <v>234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/>
      <c r="O63" s="48">
        <v>0</v>
      </c>
      <c r="P63" s="48">
        <v>-73969</v>
      </c>
      <c r="Q63" s="48"/>
      <c r="R63" s="48">
        <v>-410076</v>
      </c>
    </row>
    <row r="64" spans="1:18" ht="11.4" customHeight="1" x14ac:dyDescent="0.25">
      <c r="A64" s="47" t="s">
        <v>100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>
        <v>-56076</v>
      </c>
    </row>
    <row r="65" spans="1:18" s="7" customFormat="1" ht="13" x14ac:dyDescent="0.3">
      <c r="A65" s="14" t="s">
        <v>52</v>
      </c>
      <c r="B65" s="15">
        <f t="shared" ref="B65:M65" si="10">B47+B49+B54</f>
        <v>25431</v>
      </c>
      <c r="C65" s="15">
        <f>C47+C49+C54</f>
        <v>223533</v>
      </c>
      <c r="D65" s="15">
        <f>D47+D49+D54</f>
        <v>1056911</v>
      </c>
      <c r="E65" s="15">
        <f>E47+E49+E54</f>
        <v>1806418</v>
      </c>
      <c r="F65" s="15">
        <f t="shared" si="10"/>
        <v>1796426</v>
      </c>
      <c r="G65" s="15">
        <f t="shared" si="10"/>
        <v>384896</v>
      </c>
      <c r="H65" s="15">
        <f t="shared" si="10"/>
        <v>1631523</v>
      </c>
      <c r="I65" s="15">
        <f t="shared" si="10"/>
        <v>819743</v>
      </c>
      <c r="J65" s="15">
        <f t="shared" si="10"/>
        <v>1376370</v>
      </c>
      <c r="K65" s="15">
        <f t="shared" si="10"/>
        <v>3412624</v>
      </c>
      <c r="L65" s="15">
        <f t="shared" si="10"/>
        <v>2082036</v>
      </c>
      <c r="M65" s="15">
        <f t="shared" si="10"/>
        <v>428559</v>
      </c>
      <c r="N65" s="15">
        <f>N47+N49+N54</f>
        <v>3070029</v>
      </c>
      <c r="O65" s="15">
        <f>O47+O49+O54</f>
        <v>1915779</v>
      </c>
      <c r="P65" s="15">
        <f t="shared" ref="P65" si="11">P47+P49+P54</f>
        <v>-1783154</v>
      </c>
      <c r="Q65" s="15">
        <f>Q47+Q49+Q54</f>
        <v>-983104</v>
      </c>
      <c r="R65" s="15">
        <f>R47+R49+R54</f>
        <v>-2614595.8812168753</v>
      </c>
    </row>
    <row r="67" spans="1:18" x14ac:dyDescent="0.25">
      <c r="A67" s="6" t="s">
        <v>53</v>
      </c>
      <c r="B67" s="4">
        <v>-3834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-4475</v>
      </c>
      <c r="J67" s="4">
        <v>-2629</v>
      </c>
      <c r="K67" s="4">
        <v>-2728</v>
      </c>
      <c r="L67" s="4">
        <v>-6207</v>
      </c>
      <c r="M67" s="4">
        <v>5911</v>
      </c>
      <c r="N67" s="4">
        <v>5906</v>
      </c>
      <c r="O67" s="4">
        <v>-1247</v>
      </c>
      <c r="P67" s="4">
        <v>-50925</v>
      </c>
      <c r="Q67" s="4">
        <v>-70222</v>
      </c>
      <c r="R67" s="4">
        <v>-176883</v>
      </c>
    </row>
    <row r="68" spans="1:18" x14ac:dyDescent="0.25">
      <c r="A68" s="6" t="s">
        <v>54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254</v>
      </c>
      <c r="I68" s="4">
        <v>15236</v>
      </c>
      <c r="J68" s="4">
        <v>-111218</v>
      </c>
      <c r="K68" s="4">
        <v>-320944</v>
      </c>
      <c r="L68" s="4">
        <v>-135667</v>
      </c>
      <c r="M68" s="4">
        <v>-175775</v>
      </c>
      <c r="N68" s="4">
        <v>-170060</v>
      </c>
      <c r="O68" s="4">
        <v>71616</v>
      </c>
      <c r="P68" s="4">
        <v>-58869</v>
      </c>
      <c r="Q68" s="4">
        <v>-109850</v>
      </c>
      <c r="R68" s="4">
        <v>-140629</v>
      </c>
    </row>
    <row r="69" spans="1:18" s="7" customFormat="1" ht="13" x14ac:dyDescent="0.3">
      <c r="A69" s="14" t="s">
        <v>158</v>
      </c>
      <c r="B69" s="54">
        <f t="shared" ref="B69" si="12">B65+B67+B68</f>
        <v>21597</v>
      </c>
      <c r="C69" s="54">
        <f t="shared" ref="C69" si="13">C65+C67+C68</f>
        <v>223533</v>
      </c>
      <c r="D69" s="54">
        <f>D65+D67+D68</f>
        <v>1056911</v>
      </c>
      <c r="E69" s="54">
        <f t="shared" ref="E69" si="14">E65+E67+E68</f>
        <v>1806418</v>
      </c>
      <c r="F69" s="54">
        <f t="shared" ref="F69" si="15">F65+F67+F68</f>
        <v>1796426</v>
      </c>
      <c r="G69" s="54">
        <f t="shared" ref="G69" si="16">G65+G67+G68</f>
        <v>384896</v>
      </c>
      <c r="H69" s="54">
        <f t="shared" ref="H69" si="17">H65+H67+H68</f>
        <v>1631777</v>
      </c>
      <c r="I69" s="54">
        <f t="shared" ref="I69" si="18">I65+I67+I68</f>
        <v>830504</v>
      </c>
      <c r="J69" s="54">
        <f t="shared" ref="J69" si="19">J65+J67+J68</f>
        <v>1262523</v>
      </c>
      <c r="K69" s="54">
        <f t="shared" ref="K69" si="20">K65+K67+K68</f>
        <v>3088952</v>
      </c>
      <c r="L69" s="54">
        <f t="shared" ref="L69" si="21">L65+L67+L68</f>
        <v>1940162</v>
      </c>
      <c r="M69" s="54">
        <f t="shared" ref="M69:Q69" si="22">M65+M67+M68</f>
        <v>258695</v>
      </c>
      <c r="N69" s="54">
        <f t="shared" si="22"/>
        <v>2905875</v>
      </c>
      <c r="O69" s="54">
        <f t="shared" si="22"/>
        <v>1986148</v>
      </c>
      <c r="P69" s="54">
        <f t="shared" si="22"/>
        <v>-1892948</v>
      </c>
      <c r="Q69" s="54">
        <f t="shared" si="22"/>
        <v>-1163176</v>
      </c>
      <c r="R69" s="54">
        <f>R65+R67+R68</f>
        <v>-2932107.8812168753</v>
      </c>
    </row>
    <row r="71" spans="1:18" x14ac:dyDescent="0.25">
      <c r="A71" s="6" t="s">
        <v>55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/>
    </row>
    <row r="72" spans="1:18" x14ac:dyDescent="0.25">
      <c r="A72" s="6" t="s">
        <v>122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-353673</v>
      </c>
      <c r="N72" s="4">
        <v>-94441</v>
      </c>
      <c r="O72" s="4">
        <v>-23924</v>
      </c>
      <c r="P72" s="4">
        <v>-327840</v>
      </c>
      <c r="Q72" s="4">
        <v>-210040</v>
      </c>
      <c r="R72" s="4">
        <v>23924</v>
      </c>
    </row>
    <row r="73" spans="1:18" x14ac:dyDescent="0.25">
      <c r="A73" s="6" t="s">
        <v>56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-1310</v>
      </c>
      <c r="I73" s="4">
        <v>-8166</v>
      </c>
      <c r="J73" s="4">
        <v>104011</v>
      </c>
      <c r="K73" s="4">
        <v>135423</v>
      </c>
      <c r="L73" s="4">
        <v>101110</v>
      </c>
      <c r="M73" s="4">
        <v>37564</v>
      </c>
      <c r="N73" s="4">
        <v>-8769</v>
      </c>
      <c r="O73" s="4">
        <v>-111542</v>
      </c>
      <c r="P73" s="4">
        <v>-401488</v>
      </c>
      <c r="Q73" s="4">
        <v>-189457</v>
      </c>
      <c r="R73" s="4">
        <v>-529135</v>
      </c>
    </row>
    <row r="74" spans="1:18" s="7" customFormat="1" ht="13" x14ac:dyDescent="0.3">
      <c r="A74" s="14" t="s">
        <v>178</v>
      </c>
      <c r="B74" s="15">
        <f t="shared" ref="B74" si="23">B72+B73</f>
        <v>0</v>
      </c>
      <c r="C74" s="15">
        <f t="shared" ref="C74" si="24">C72+C73</f>
        <v>0</v>
      </c>
      <c r="D74" s="15">
        <f t="shared" ref="D74" si="25">D72+D73</f>
        <v>0</v>
      </c>
      <c r="E74" s="15">
        <f t="shared" ref="E74" si="26">E72+E73</f>
        <v>0</v>
      </c>
      <c r="F74" s="15">
        <f t="shared" ref="F74" si="27">F72+F73</f>
        <v>0</v>
      </c>
      <c r="G74" s="15">
        <f t="shared" ref="G74" si="28">G72+G73</f>
        <v>0</v>
      </c>
      <c r="H74" s="15">
        <f t="shared" ref="H74" si="29">H72+H73</f>
        <v>-1310</v>
      </c>
      <c r="I74" s="15">
        <f t="shared" ref="I74" si="30">I72+I73</f>
        <v>-8166</v>
      </c>
      <c r="J74" s="15">
        <f t="shared" ref="J74:Q74" si="31">J72+J73</f>
        <v>104011</v>
      </c>
      <c r="K74" s="15">
        <f t="shared" si="31"/>
        <v>135423</v>
      </c>
      <c r="L74" s="15">
        <f t="shared" si="31"/>
        <v>101110</v>
      </c>
      <c r="M74" s="15">
        <f t="shared" si="31"/>
        <v>-316109</v>
      </c>
      <c r="N74" s="15">
        <f t="shared" si="31"/>
        <v>-103210</v>
      </c>
      <c r="O74" s="15">
        <f t="shared" si="31"/>
        <v>-135466</v>
      </c>
      <c r="P74" s="15">
        <f t="shared" si="31"/>
        <v>-729328</v>
      </c>
      <c r="Q74" s="15">
        <f t="shared" si="31"/>
        <v>-399497</v>
      </c>
      <c r="R74" s="15">
        <f>R72+R73</f>
        <v>-505211</v>
      </c>
    </row>
    <row r="75" spans="1:18" s="7" customFormat="1" ht="13.5" thickBot="1" x14ac:dyDescent="0.35">
      <c r="A75" s="16" t="s">
        <v>179</v>
      </c>
      <c r="B75" s="17">
        <f t="shared" ref="B75" si="32">B69+B74</f>
        <v>21597</v>
      </c>
      <c r="C75" s="17">
        <f t="shared" ref="C75" si="33">C69+C74</f>
        <v>223533</v>
      </c>
      <c r="D75" s="17">
        <f>D69+D74</f>
        <v>1056911</v>
      </c>
      <c r="E75" s="17">
        <f t="shared" ref="E75" si="34">E69+E74</f>
        <v>1806418</v>
      </c>
      <c r="F75" s="17">
        <f t="shared" ref="F75" si="35">F69+F74</f>
        <v>1796426</v>
      </c>
      <c r="G75" s="17">
        <f t="shared" ref="G75" si="36">G69+G74</f>
        <v>384896</v>
      </c>
      <c r="H75" s="17">
        <f t="shared" ref="H75" si="37">H69+H74</f>
        <v>1630467</v>
      </c>
      <c r="I75" s="17">
        <f t="shared" ref="I75:Q75" si="38">I69+I74</f>
        <v>822338</v>
      </c>
      <c r="J75" s="17">
        <f t="shared" si="38"/>
        <v>1366534</v>
      </c>
      <c r="K75" s="17">
        <f t="shared" si="38"/>
        <v>3224375</v>
      </c>
      <c r="L75" s="17">
        <f t="shared" si="38"/>
        <v>2041272</v>
      </c>
      <c r="M75" s="17">
        <f t="shared" si="38"/>
        <v>-57414</v>
      </c>
      <c r="N75" s="17">
        <f t="shared" si="38"/>
        <v>2802665</v>
      </c>
      <c r="O75" s="17">
        <f t="shared" si="38"/>
        <v>1850682</v>
      </c>
      <c r="P75" s="17">
        <f t="shared" si="38"/>
        <v>-2622276</v>
      </c>
      <c r="Q75" s="17">
        <f t="shared" si="38"/>
        <v>-1562673</v>
      </c>
      <c r="R75" s="17">
        <f>R69+R74</f>
        <v>-3437318.8812168753</v>
      </c>
    </row>
  </sheetData>
  <hyperlinks>
    <hyperlink ref="A2" location="'Contents '!C12" display="Назад к оглавлению" xr:uid="{F0485CA2-D3C7-4F05-A70F-AF9FB6937989}"/>
  </hyperlinks>
  <pageMargins left="0.7" right="0.7" top="0.75" bottom="0.75" header="0.3" footer="0.3"/>
  <pageSetup paperSize="9" orientation="portrait" r:id="rId1"/>
  <ignoredErrors>
    <ignoredError sqref="G4 B4:F4 H4:J4 K4:M4 N4:Q4 B9:Q9 B37:C37 B42:Q42 B55:P55 B54:G54 I54:M54 B36:C36 O36:P36 E36:M36 E37:P3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CB77-FB28-490D-929E-3BCFF931BC65}">
  <dimension ref="A1:W75"/>
  <sheetViews>
    <sheetView zoomScale="55" zoomScaleNormal="55" workbookViewId="0">
      <pane xSplit="1" ySplit="3" topLeftCell="M25" activePane="bottomRight" state="frozen"/>
      <selection pane="topRight" activeCell="B1" sqref="B1"/>
      <selection pane="bottomLeft" activeCell="A4" sqref="A4"/>
      <selection pane="bottomRight" activeCell="U32" sqref="U32"/>
    </sheetView>
  </sheetViews>
  <sheetFormatPr defaultColWidth="8.90625" defaultRowHeight="12.5" x14ac:dyDescent="0.25"/>
  <cols>
    <col min="1" max="1" width="101.90625" style="6" bestFit="1" customWidth="1"/>
    <col min="2" max="21" width="14.81640625" style="6" customWidth="1"/>
    <col min="22" max="23" width="10.81640625" style="6" bestFit="1" customWidth="1"/>
    <col min="24" max="16384" width="8.90625" style="6"/>
  </cols>
  <sheetData>
    <row r="1" spans="1:23" ht="13" x14ac:dyDescent="0.3">
      <c r="A1" s="7" t="s">
        <v>140</v>
      </c>
    </row>
    <row r="2" spans="1:23" x14ac:dyDescent="0.25">
      <c r="A2" s="8" t="s">
        <v>138</v>
      </c>
    </row>
    <row r="3" spans="1:23" ht="13" x14ac:dyDescent="0.3">
      <c r="A3" s="9" t="s">
        <v>139</v>
      </c>
      <c r="B3" s="19">
        <v>2019</v>
      </c>
      <c r="C3" s="19">
        <v>2020</v>
      </c>
      <c r="D3" s="19" t="s">
        <v>165</v>
      </c>
      <c r="E3" s="19" t="s">
        <v>166</v>
      </c>
      <c r="F3" s="19" t="s">
        <v>172</v>
      </c>
      <c r="G3" s="19" t="s">
        <v>186</v>
      </c>
      <c r="H3" s="19" t="s">
        <v>167</v>
      </c>
      <c r="I3" s="19" t="s">
        <v>168</v>
      </c>
      <c r="J3" s="19" t="s">
        <v>173</v>
      </c>
      <c r="K3" s="19" t="s">
        <v>187</v>
      </c>
      <c r="L3" s="19" t="s">
        <v>169</v>
      </c>
      <c r="M3" s="19" t="s">
        <v>170</v>
      </c>
      <c r="N3" s="19" t="s">
        <v>171</v>
      </c>
      <c r="O3" s="19" t="s">
        <v>188</v>
      </c>
      <c r="P3" s="19" t="s">
        <v>174</v>
      </c>
      <c r="Q3" s="19" t="s">
        <v>175</v>
      </c>
      <c r="R3" s="19" t="s">
        <v>176</v>
      </c>
      <c r="S3" s="19" t="s">
        <v>189</v>
      </c>
      <c r="T3" s="19" t="s">
        <v>177</v>
      </c>
      <c r="U3" s="19" t="s">
        <v>231</v>
      </c>
      <c r="V3" s="19" t="s">
        <v>235</v>
      </c>
      <c r="W3" s="19" t="s">
        <v>239</v>
      </c>
    </row>
    <row r="4" spans="1:23" x14ac:dyDescent="0.25">
      <c r="A4" s="6" t="s">
        <v>43</v>
      </c>
      <c r="B4" s="5">
        <f t="shared" ref="B4" si="0">SUM(B5:B7)</f>
        <v>68777</v>
      </c>
      <c r="C4" s="5">
        <f t="shared" ref="C4" si="1">SUM(C5:C7)</f>
        <v>855477</v>
      </c>
      <c r="D4" s="5">
        <f t="shared" ref="D4" si="2">SUM(D5:D7)</f>
        <v>1965594</v>
      </c>
      <c r="E4" s="5">
        <f t="shared" ref="E4" si="3">SUM(E5:E7)</f>
        <v>1736653</v>
      </c>
      <c r="F4" s="5">
        <f t="shared" ref="F4" si="4">SUM(F5:F7)</f>
        <v>426098</v>
      </c>
      <c r="G4" s="5">
        <f t="shared" ref="G4" si="5">SUM(G5:G7)</f>
        <v>2162751</v>
      </c>
      <c r="H4" s="5">
        <f t="shared" ref="H4" si="6">SUM(H5:H7)</f>
        <v>3196660</v>
      </c>
      <c r="I4" s="5">
        <f t="shared" ref="I4" si="7">SUM(I5:I7)</f>
        <v>3097907</v>
      </c>
      <c r="J4" s="5">
        <f t="shared" ref="J4" si="8">SUM(J5:J7)</f>
        <v>666284</v>
      </c>
      <c r="K4" s="5">
        <f t="shared" ref="K4" si="9">SUM(K5:K7)</f>
        <v>3764191</v>
      </c>
      <c r="L4" s="5">
        <f t="shared" ref="L4" si="10">SUM(L5:L7)</f>
        <v>4436504</v>
      </c>
      <c r="M4" s="5">
        <f t="shared" ref="M4" si="11">SUM(M5:M7)</f>
        <v>5043408</v>
      </c>
      <c r="N4" s="5">
        <f t="shared" ref="N4" si="12">SUM(N5:N7)</f>
        <v>1251303</v>
      </c>
      <c r="O4" s="5">
        <f t="shared" ref="O4" si="13">SUM(O5:O7)</f>
        <v>6294711</v>
      </c>
      <c r="P4" s="5">
        <f t="shared" ref="P4" si="14">SUM(P5:P7)</f>
        <v>6297554</v>
      </c>
      <c r="Q4" s="5">
        <f t="shared" ref="Q4:T4" si="15">SUM(Q5:Q7)</f>
        <v>6207233</v>
      </c>
      <c r="R4" s="5">
        <f t="shared" si="15"/>
        <v>1799514</v>
      </c>
      <c r="S4" s="5">
        <f t="shared" si="15"/>
        <v>8006747</v>
      </c>
      <c r="T4" s="5">
        <f t="shared" si="15"/>
        <v>5368838</v>
      </c>
      <c r="U4" s="5">
        <f>SUM(U5:U7)</f>
        <v>5396344</v>
      </c>
      <c r="V4" s="5">
        <f>SUM(V5:V7)</f>
        <v>1692960</v>
      </c>
      <c r="W4" s="5">
        <f>SUM(W5:W7)</f>
        <v>7089304</v>
      </c>
    </row>
    <row r="5" spans="1:23" x14ac:dyDescent="0.25">
      <c r="A5" s="47" t="s">
        <v>194</v>
      </c>
      <c r="B5" s="48">
        <f>'2. Income Statement (accum)'!B5</f>
        <v>60127</v>
      </c>
      <c r="C5" s="48">
        <f>'2. Income Statement (accum)'!C5</f>
        <v>665307</v>
      </c>
      <c r="D5" s="48">
        <f>'2. Income Statement (accum)'!D5</f>
        <v>1845188</v>
      </c>
      <c r="E5" s="48">
        <f>'2. Income Statement (accum)'!E5-'2. Income Statement (accum)'!D5</f>
        <v>1642195</v>
      </c>
      <c r="F5" s="48">
        <f>'2. Income Statement (accum)'!F5-'2. Income Statement (accum)'!E5</f>
        <v>402928</v>
      </c>
      <c r="G5" s="48">
        <f>F5+E5</f>
        <v>2045123</v>
      </c>
      <c r="H5" s="48">
        <f>'2. Income Statement (accum)'!G5</f>
        <v>2589850</v>
      </c>
      <c r="I5" s="48">
        <f>'2. Income Statement (accum)'!H5-'2. Income Statement (accum)'!G5</f>
        <v>2848961</v>
      </c>
      <c r="J5" s="48">
        <f>'2. Income Statement (accum)'!I5-'2. Income Statement (accum)'!H5</f>
        <v>640896</v>
      </c>
      <c r="K5" s="48">
        <f>J5+I5</f>
        <v>3489857</v>
      </c>
      <c r="L5" s="48">
        <f>'2. Income Statement (accum)'!J5</f>
        <v>4236927</v>
      </c>
      <c r="M5" s="48">
        <f>'2. Income Statement (accum)'!K5-'2. Income Statement (accum)'!J5</f>
        <v>4795303</v>
      </c>
      <c r="N5" s="48">
        <f>'2. Income Statement (accum)'!L5-'2. Income Statement (accum)'!K5</f>
        <v>1201743</v>
      </c>
      <c r="O5" s="48">
        <f>N5+M5</f>
        <v>5997046</v>
      </c>
      <c r="P5" s="48">
        <f>'2. Income Statement (accum)'!M5</f>
        <v>5973481</v>
      </c>
      <c r="Q5" s="48">
        <f>'2. Income Statement (accum)'!N5-'2. Income Statement (accum)'!M5</f>
        <v>5896336</v>
      </c>
      <c r="R5" s="48">
        <f>'2. Income Statement (accum)'!O5-'2. Income Statement (accum)'!N5</f>
        <v>1721115</v>
      </c>
      <c r="S5" s="48">
        <f>R5+Q5</f>
        <v>7617451</v>
      </c>
      <c r="T5" s="48">
        <f>'2. Income Statement (accum)'!P5</f>
        <v>5088847</v>
      </c>
      <c r="U5" s="48">
        <f>'2. Income Statement (accum)'!Q5-'2. Income Statement (accum)'!P5</f>
        <v>5049757</v>
      </c>
      <c r="V5" s="48">
        <f>'2. Income Statement (accum)'!R5-'2. Income Statement (accum)'!Q5</f>
        <v>1642760</v>
      </c>
      <c r="W5" s="48">
        <f>V5+U5</f>
        <v>6692517</v>
      </c>
    </row>
    <row r="6" spans="1:23" x14ac:dyDescent="0.25">
      <c r="A6" s="47" t="s">
        <v>195</v>
      </c>
      <c r="B6" s="48">
        <f>'2. Income Statement (accum)'!B6</f>
        <v>0</v>
      </c>
      <c r="C6" s="48">
        <f>'2. Income Statement (accum)'!C6</f>
        <v>59643</v>
      </c>
      <c r="D6" s="48">
        <f>'2. Income Statement (accum)'!D6</f>
        <v>120406</v>
      </c>
      <c r="E6" s="48">
        <f>'2. Income Statement (accum)'!E6-'2. Income Statement (accum)'!D6</f>
        <v>94458</v>
      </c>
      <c r="F6" s="48">
        <f>'2. Income Statement (accum)'!F6-'2. Income Statement (accum)'!E6</f>
        <v>23170</v>
      </c>
      <c r="G6" s="48">
        <f t="shared" ref="G6:G7" si="16">F6+E6</f>
        <v>117628</v>
      </c>
      <c r="H6" s="48">
        <f>'2. Income Statement (accum)'!G6</f>
        <v>141701</v>
      </c>
      <c r="I6" s="48">
        <f>'2. Income Statement (accum)'!H6-'2. Income Statement (accum)'!G6</f>
        <v>137007</v>
      </c>
      <c r="J6" s="48">
        <f>'2. Income Statement (accum)'!I6-'2. Income Statement (accum)'!H6</f>
        <v>25388</v>
      </c>
      <c r="K6" s="48">
        <f t="shared" ref="K6:K7" si="17">J6+I6</f>
        <v>162395</v>
      </c>
      <c r="L6" s="48">
        <f>'2. Income Statement (accum)'!J6</f>
        <v>199509</v>
      </c>
      <c r="M6" s="48">
        <f>'2. Income Statement (accum)'!K6-'2. Income Statement (accum)'!J6</f>
        <v>243549</v>
      </c>
      <c r="N6" s="48">
        <f>'2. Income Statement (accum)'!L6-'2. Income Statement (accum)'!K6</f>
        <v>47811</v>
      </c>
      <c r="O6" s="48">
        <f t="shared" ref="O6:O7" si="18">N6+M6</f>
        <v>291360</v>
      </c>
      <c r="P6" s="48">
        <f>'2. Income Statement (accum)'!M6</f>
        <v>322512</v>
      </c>
      <c r="Q6" s="48">
        <f>'2. Income Statement (accum)'!N6-'2. Income Statement (accum)'!M6</f>
        <v>309544</v>
      </c>
      <c r="R6" s="48">
        <f>'2. Income Statement (accum)'!O6-'2. Income Statement (accum)'!N6</f>
        <v>72921</v>
      </c>
      <c r="S6" s="48">
        <f t="shared" ref="S6:S7" si="19">R6+Q6</f>
        <v>382465</v>
      </c>
      <c r="T6" s="48">
        <f>'2. Income Statement (accum)'!P6</f>
        <v>273548</v>
      </c>
      <c r="U6" s="48">
        <f>'2. Income Statement (accum)'!Q6-'2. Income Statement (accum)'!P6</f>
        <v>350635</v>
      </c>
      <c r="V6" s="48">
        <f>'2. Income Statement (accum)'!R6-'2. Income Statement (accum)'!Q6</f>
        <v>47272</v>
      </c>
      <c r="W6" s="48">
        <f t="shared" ref="W6:W7" si="20">V6+U6</f>
        <v>397907</v>
      </c>
    </row>
    <row r="7" spans="1:23" x14ac:dyDescent="0.25">
      <c r="A7" s="47" t="s">
        <v>94</v>
      </c>
      <c r="B7" s="48">
        <f>'2. Income Statement (accum)'!B7</f>
        <v>8650</v>
      </c>
      <c r="C7" s="48">
        <f>'2. Income Statement (accum)'!C7</f>
        <v>130527</v>
      </c>
      <c r="D7" s="48">
        <f>'2. Income Statement (accum)'!D7</f>
        <v>0</v>
      </c>
      <c r="E7" s="48">
        <f>'2. Income Statement (accum)'!E7-'2. Income Statement (accum)'!D7</f>
        <v>0</v>
      </c>
      <c r="F7" s="48">
        <f>'2. Income Statement (accum)'!F7-'2. Income Statement (accum)'!E7</f>
        <v>0</v>
      </c>
      <c r="G7" s="48">
        <f t="shared" si="16"/>
        <v>0</v>
      </c>
      <c r="H7" s="48">
        <f>'2. Income Statement (accum)'!G7</f>
        <v>465109</v>
      </c>
      <c r="I7" s="48">
        <f>'2. Income Statement (accum)'!H7-'2. Income Statement (accum)'!G7</f>
        <v>111939</v>
      </c>
      <c r="J7" s="48">
        <f>'2. Income Statement (accum)'!I7-'2. Income Statement (accum)'!H7</f>
        <v>0</v>
      </c>
      <c r="K7" s="48">
        <f t="shared" si="17"/>
        <v>111939</v>
      </c>
      <c r="L7" s="48">
        <f>'2. Income Statement (accum)'!J7</f>
        <v>68</v>
      </c>
      <c r="M7" s="48">
        <f>'2. Income Statement (accum)'!K7-'2. Income Statement (accum)'!J7</f>
        <v>4556</v>
      </c>
      <c r="N7" s="48">
        <f>'2. Income Statement (accum)'!L7-'2. Income Statement (accum)'!K7</f>
        <v>1749</v>
      </c>
      <c r="O7" s="48">
        <f t="shared" si="18"/>
        <v>6305</v>
      </c>
      <c r="P7" s="48">
        <f>'2. Income Statement (accum)'!M7</f>
        <v>1561</v>
      </c>
      <c r="Q7" s="48">
        <f>'2. Income Statement (accum)'!N7-'2. Income Statement (accum)'!M7</f>
        <v>1353</v>
      </c>
      <c r="R7" s="48">
        <f>'2. Income Statement (accum)'!O7-'2. Income Statement (accum)'!N7</f>
        <v>5478</v>
      </c>
      <c r="S7" s="48">
        <f t="shared" si="19"/>
        <v>6831</v>
      </c>
      <c r="T7" s="48">
        <f>'2. Income Statement (accum)'!P7</f>
        <v>6443</v>
      </c>
      <c r="U7" s="48">
        <f>'2. Income Statement (accum)'!Q7-'2. Income Statement (accum)'!P7</f>
        <v>-4048</v>
      </c>
      <c r="V7" s="48">
        <f>'2. Income Statement (accum)'!R7-'2. Income Statement (accum)'!Q7</f>
        <v>2928</v>
      </c>
      <c r="W7" s="48">
        <f t="shared" si="20"/>
        <v>-1120</v>
      </c>
    </row>
    <row r="8" spans="1:23" x14ac:dyDescent="0.25">
      <c r="A8" s="6" t="s">
        <v>44</v>
      </c>
      <c r="B8" s="5">
        <f t="shared" ref="B8:T8" si="21">SUM(B9:B21)</f>
        <v>-38752</v>
      </c>
      <c r="C8" s="5">
        <f t="shared" si="21"/>
        <v>-447459</v>
      </c>
      <c r="D8" s="5">
        <f t="shared" si="21"/>
        <v>-681297</v>
      </c>
      <c r="E8" s="5">
        <f t="shared" si="21"/>
        <v>-823533</v>
      </c>
      <c r="F8" s="5">
        <f t="shared" si="21"/>
        <v>-376943</v>
      </c>
      <c r="G8" s="5">
        <f t="shared" si="21"/>
        <v>-1200476</v>
      </c>
      <c r="H8" s="5">
        <f t="shared" si="21"/>
        <v>-2089484</v>
      </c>
      <c r="I8" s="5">
        <f t="shared" si="21"/>
        <v>-1530594</v>
      </c>
      <c r="J8" s="5">
        <f t="shared" si="21"/>
        <v>-1100540</v>
      </c>
      <c r="K8" s="5">
        <f t="shared" si="21"/>
        <v>-2631134</v>
      </c>
      <c r="L8" s="5">
        <f t="shared" si="21"/>
        <v>-2745682</v>
      </c>
      <c r="M8" s="5">
        <f t="shared" si="21"/>
        <v>-2472431</v>
      </c>
      <c r="N8" s="5">
        <f t="shared" si="21"/>
        <v>-1608512</v>
      </c>
      <c r="O8" s="5">
        <f t="shared" si="21"/>
        <v>-4080943</v>
      </c>
      <c r="P8" s="5">
        <f t="shared" si="21"/>
        <v>-3954930</v>
      </c>
      <c r="Q8" s="5">
        <f t="shared" si="21"/>
        <v>-3065094</v>
      </c>
      <c r="R8" s="5">
        <f t="shared" si="21"/>
        <v>-2140834</v>
      </c>
      <c r="S8" s="5">
        <f t="shared" si="21"/>
        <v>-5205928</v>
      </c>
      <c r="T8" s="5">
        <f t="shared" si="21"/>
        <v>-4867059</v>
      </c>
      <c r="U8" s="5">
        <f>SUM(U9:U21)</f>
        <v>-3408857</v>
      </c>
      <c r="V8" s="5">
        <f>SUM(V9:V21)</f>
        <v>-1887893.7612904385</v>
      </c>
      <c r="W8" s="5">
        <f t="shared" ref="W8" si="22">SUM(W9:W21)</f>
        <v>-5296750.7612904385</v>
      </c>
    </row>
    <row r="9" spans="1:23" x14ac:dyDescent="0.25">
      <c r="A9" s="47" t="s">
        <v>196</v>
      </c>
      <c r="B9" s="48">
        <f>'2. Income Statement (accum)'!B9</f>
        <v>-2282</v>
      </c>
      <c r="C9" s="48">
        <f>'2. Income Statement (accum)'!C9</f>
        <v>-81349</v>
      </c>
      <c r="D9" s="48">
        <f>'2. Income Statement (accum)'!D9</f>
        <v>-281734</v>
      </c>
      <c r="E9" s="48">
        <f>'2. Income Statement (accum)'!E9-'2. Income Statement (accum)'!D9</f>
        <v>-264566</v>
      </c>
      <c r="F9" s="48">
        <f>'2. Income Statement (accum)'!F9-'2. Income Statement (accum)'!E9</f>
        <v>-106601</v>
      </c>
      <c r="G9" s="48">
        <f t="shared" ref="G9:G21" si="23">F9+E9</f>
        <v>-371167</v>
      </c>
      <c r="H9" s="48">
        <f>'2. Income Statement (accum)'!G9</f>
        <v>-444240</v>
      </c>
      <c r="I9" s="48">
        <f>'2. Income Statement (accum)'!H9-'2. Income Statement (accum)'!G9</f>
        <v>-489921</v>
      </c>
      <c r="J9" s="48">
        <f>'2. Income Statement (accum)'!I9-'2. Income Statement (accum)'!H9</f>
        <v>-147111</v>
      </c>
      <c r="K9" s="48">
        <f t="shared" ref="K9:K21" si="24">J9+I9</f>
        <v>-637032</v>
      </c>
      <c r="L9" s="48">
        <f>'2. Income Statement (accum)'!J9</f>
        <v>-744860</v>
      </c>
      <c r="M9" s="48">
        <f>'2. Income Statement (accum)'!K9-'2. Income Statement (accum)'!J9</f>
        <v>-687259</v>
      </c>
      <c r="N9" s="48">
        <f>'2. Income Statement (accum)'!L9-'2. Income Statement (accum)'!K9</f>
        <v>-278182</v>
      </c>
      <c r="O9" s="48">
        <f t="shared" ref="O9:O21" si="25">N9+M9</f>
        <v>-965441</v>
      </c>
      <c r="P9" s="48">
        <f>'2. Income Statement (accum)'!M9</f>
        <v>-1186800</v>
      </c>
      <c r="Q9" s="48">
        <f>'2. Income Statement (accum)'!N9-'2. Income Statement (accum)'!M9</f>
        <v>-1098824</v>
      </c>
      <c r="R9" s="48">
        <f>'2. Income Statement (accum)'!O9-'2. Income Statement (accum)'!N9</f>
        <v>-236361</v>
      </c>
      <c r="S9" s="48">
        <f t="shared" ref="S9:S21" si="26">Q9+R9</f>
        <v>-1335185</v>
      </c>
      <c r="T9" s="48">
        <f>'2. Income Statement (accum)'!P9</f>
        <v>-1300439</v>
      </c>
      <c r="U9" s="48">
        <f>'2. Income Statement (accum)'!Q9-'2. Income Statement (accum)'!P9</f>
        <v>-1104136</v>
      </c>
      <c r="V9" s="48">
        <f>'2. Income Statement (accum)'!R9-'2. Income Statement (accum)'!Q9</f>
        <v>-404567</v>
      </c>
      <c r="W9" s="48">
        <f>U9+V9</f>
        <v>-1508703</v>
      </c>
    </row>
    <row r="10" spans="1:23" x14ac:dyDescent="0.25">
      <c r="A10" s="47" t="s">
        <v>197</v>
      </c>
      <c r="B10" s="48">
        <f>'2. Income Statement (accum)'!B10</f>
        <v>-11079</v>
      </c>
      <c r="C10" s="48">
        <f>'2. Income Statement (accum)'!C10</f>
        <v>-30641</v>
      </c>
      <c r="D10" s="48">
        <f>'2. Income Statement (accum)'!D10</f>
        <v>-56662</v>
      </c>
      <c r="E10" s="48">
        <f>'2. Income Statement (accum)'!E10-'2. Income Statement (accum)'!D10</f>
        <v>-89182</v>
      </c>
      <c r="F10" s="48">
        <f>'2. Income Statement (accum)'!F10-'2. Income Statement (accum)'!E10</f>
        <v>-56456</v>
      </c>
      <c r="G10" s="48">
        <f t="shared" si="23"/>
        <v>-145638</v>
      </c>
      <c r="H10" s="48">
        <f>'2. Income Statement (accum)'!G10</f>
        <v>-170380</v>
      </c>
      <c r="I10" s="48">
        <f>'2. Income Statement (accum)'!H10-'2. Income Statement (accum)'!G10</f>
        <v>-170306</v>
      </c>
      <c r="J10" s="48">
        <f>'2. Income Statement (accum)'!I10-'2. Income Statement (accum)'!H10</f>
        <v>-517068</v>
      </c>
      <c r="K10" s="48">
        <f t="shared" si="24"/>
        <v>-687374</v>
      </c>
      <c r="L10" s="48">
        <f>'2. Income Statement (accum)'!J10</f>
        <v>-322724</v>
      </c>
      <c r="M10" s="48">
        <f>'2. Income Statement (accum)'!K10-'2. Income Statement (accum)'!J10</f>
        <v>-197715</v>
      </c>
      <c r="N10" s="48">
        <f>'2. Income Statement (accum)'!L10-'2. Income Statement (accum)'!K10</f>
        <v>-355549</v>
      </c>
      <c r="O10" s="48">
        <f t="shared" si="25"/>
        <v>-553264</v>
      </c>
      <c r="P10" s="48">
        <f>'2. Income Statement (accum)'!M10</f>
        <v>-846988</v>
      </c>
      <c r="Q10" s="48">
        <f>'2. Income Statement (accum)'!N10-'2. Income Statement (accum)'!M10</f>
        <v>-383646</v>
      </c>
      <c r="R10" s="48">
        <f>'2. Income Statement (accum)'!O10-'2. Income Statement (accum)'!N10</f>
        <v>-703509</v>
      </c>
      <c r="S10" s="48">
        <f t="shared" si="26"/>
        <v>-1087155</v>
      </c>
      <c r="T10" s="48">
        <f>'2. Income Statement (accum)'!P10</f>
        <v>-1066571</v>
      </c>
      <c r="U10" s="48">
        <f>'2. Income Statement (accum)'!Q10-'2. Income Statement (accum)'!P10</f>
        <v>-473844</v>
      </c>
      <c r="V10" s="48">
        <f>'2. Income Statement (accum)'!R10-'2. Income Statement (accum)'!Q10</f>
        <v>-479777.72086842102</v>
      </c>
      <c r="W10" s="48">
        <f t="shared" ref="W10:W21" si="27">U10+V10</f>
        <v>-953621.72086842102</v>
      </c>
    </row>
    <row r="11" spans="1:23" x14ac:dyDescent="0.25">
      <c r="A11" s="47" t="s">
        <v>198</v>
      </c>
      <c r="B11" s="48">
        <f>'2. Income Statement (accum)'!B11</f>
        <v>-10128</v>
      </c>
      <c r="C11" s="48">
        <f>'2. Income Statement (accum)'!C11</f>
        <v>-105969</v>
      </c>
      <c r="D11" s="48">
        <f>'2. Income Statement (accum)'!D11</f>
        <v>-71483</v>
      </c>
      <c r="E11" s="48">
        <f>'2. Income Statement (accum)'!E11-'2. Income Statement (accum)'!D11</f>
        <v>-159895</v>
      </c>
      <c r="F11" s="48">
        <f>'2. Income Statement (accum)'!F11-'2. Income Statement (accum)'!E11</f>
        <v>-45656</v>
      </c>
      <c r="G11" s="48">
        <f t="shared" si="23"/>
        <v>-205551</v>
      </c>
      <c r="H11" s="48">
        <f>'2. Income Statement (accum)'!G11</f>
        <v>-378801</v>
      </c>
      <c r="I11" s="48">
        <f>'2. Income Statement (accum)'!H11-'2. Income Statement (accum)'!G11</f>
        <v>-239814</v>
      </c>
      <c r="J11" s="48">
        <f>'2. Income Statement (accum)'!I11-'2. Income Statement (accum)'!H11</f>
        <v>-169945</v>
      </c>
      <c r="K11" s="48">
        <f t="shared" si="24"/>
        <v>-409759</v>
      </c>
      <c r="L11" s="48">
        <f>'2. Income Statement (accum)'!J11</f>
        <v>-740321</v>
      </c>
      <c r="M11" s="48">
        <f>'2. Income Statement (accum)'!K11-'2. Income Statement (accum)'!J11</f>
        <v>-670466</v>
      </c>
      <c r="N11" s="48">
        <f>'2. Income Statement (accum)'!L11-'2. Income Statement (accum)'!K11</f>
        <v>-400691</v>
      </c>
      <c r="O11" s="48">
        <f t="shared" si="25"/>
        <v>-1071157</v>
      </c>
      <c r="P11" s="48">
        <f>'2. Income Statement (accum)'!M11</f>
        <v>-558769</v>
      </c>
      <c r="Q11" s="48">
        <f>'2. Income Statement (accum)'!N11-'2. Income Statement (accum)'!M11</f>
        <v>-423799</v>
      </c>
      <c r="R11" s="48">
        <f>'2. Income Statement (accum)'!O11-'2. Income Statement (accum)'!N11</f>
        <v>-387839</v>
      </c>
      <c r="S11" s="48">
        <f t="shared" si="26"/>
        <v>-811638</v>
      </c>
      <c r="T11" s="48">
        <f>'2. Income Statement (accum)'!P11</f>
        <v>-1040839</v>
      </c>
      <c r="U11" s="48">
        <f>'2. Income Statement (accum)'!Q11-'2. Income Statement (accum)'!P11</f>
        <v>-516885</v>
      </c>
      <c r="V11" s="48">
        <f>'2. Income Statement (accum)'!R11-'2. Income Statement (accum)'!Q11</f>
        <v>-339301.78384987148</v>
      </c>
      <c r="W11" s="48">
        <f t="shared" si="27"/>
        <v>-856186.78384987148</v>
      </c>
    </row>
    <row r="12" spans="1:23" x14ac:dyDescent="0.25">
      <c r="A12" s="47" t="s">
        <v>199</v>
      </c>
      <c r="B12" s="48">
        <f>'2. Income Statement (accum)'!B12</f>
        <v>-2454</v>
      </c>
      <c r="C12" s="48">
        <f>'2. Income Statement (accum)'!C12</f>
        <v>-47124</v>
      </c>
      <c r="D12" s="48">
        <f>'2. Income Statement (accum)'!D12</f>
        <v>-151352</v>
      </c>
      <c r="E12" s="48">
        <f>'2. Income Statement (accum)'!E12-'2. Income Statement (accum)'!D12</f>
        <v>-210918</v>
      </c>
      <c r="F12" s="48">
        <f>'2. Income Statement (accum)'!F12-'2. Income Statement (accum)'!E12</f>
        <v>-92025</v>
      </c>
      <c r="G12" s="48">
        <f t="shared" si="23"/>
        <v>-302943</v>
      </c>
      <c r="H12" s="48">
        <f>'2. Income Statement (accum)'!G12</f>
        <v>-408668</v>
      </c>
      <c r="I12" s="48">
        <f>'2. Income Statement (accum)'!H12-'2. Income Statement (accum)'!G12</f>
        <v>-377479</v>
      </c>
      <c r="J12" s="48">
        <f>'2. Income Statement (accum)'!I12-'2. Income Statement (accum)'!H12</f>
        <v>-145031</v>
      </c>
      <c r="K12" s="48">
        <f t="shared" si="24"/>
        <v>-522510</v>
      </c>
      <c r="L12" s="48">
        <f>'2. Income Statement (accum)'!J12</f>
        <v>-606024</v>
      </c>
      <c r="M12" s="48">
        <f>'2. Income Statement (accum)'!K12-'2. Income Statement (accum)'!J12</f>
        <v>-623683</v>
      </c>
      <c r="N12" s="48">
        <f>'2. Income Statement (accum)'!L12-'2. Income Statement (accum)'!K12</f>
        <v>-291181</v>
      </c>
      <c r="O12" s="48">
        <f t="shared" si="25"/>
        <v>-914864</v>
      </c>
      <c r="P12" s="48">
        <f>'2. Income Statement (accum)'!M12</f>
        <v>-835243</v>
      </c>
      <c r="Q12" s="48">
        <f>'2. Income Statement (accum)'!N12-'2. Income Statement (accum)'!M12</f>
        <v>-802063</v>
      </c>
      <c r="R12" s="48">
        <f>'2. Income Statement (accum)'!O12-'2. Income Statement (accum)'!N12</f>
        <v>-506328</v>
      </c>
      <c r="S12" s="48">
        <f t="shared" si="26"/>
        <v>-1308391</v>
      </c>
      <c r="T12" s="48">
        <f>'2. Income Statement (accum)'!P12</f>
        <v>-1022336</v>
      </c>
      <c r="U12" s="48">
        <f>'2. Income Statement (accum)'!Q12-'2. Income Statement (accum)'!P12</f>
        <v>-867856</v>
      </c>
      <c r="V12" s="48">
        <f>'2. Income Statement (accum)'!R12-'2. Income Statement (accum)'!Q12</f>
        <v>-599974</v>
      </c>
      <c r="W12" s="48">
        <f t="shared" si="27"/>
        <v>-1467830</v>
      </c>
    </row>
    <row r="13" spans="1:23" x14ac:dyDescent="0.25">
      <c r="A13" s="47" t="s">
        <v>200</v>
      </c>
      <c r="B13" s="48">
        <f>'2. Income Statement (accum)'!B13</f>
        <v>0</v>
      </c>
      <c r="C13" s="48">
        <f>'2. Income Statement (accum)'!C13</f>
        <v>0</v>
      </c>
      <c r="D13" s="48">
        <f>'2. Income Statement (accum)'!D13</f>
        <v>0</v>
      </c>
      <c r="E13" s="48">
        <f>'2. Income Statement (accum)'!E13-'2. Income Statement (accum)'!D13</f>
        <v>0</v>
      </c>
      <c r="F13" s="48">
        <f>'2. Income Statement (accum)'!F13-'2. Income Statement (accum)'!E13</f>
        <v>0</v>
      </c>
      <c r="G13" s="48">
        <f t="shared" si="23"/>
        <v>0</v>
      </c>
      <c r="H13" s="48">
        <f>'2. Income Statement (accum)'!G13</f>
        <v>0</v>
      </c>
      <c r="I13" s="48">
        <f>'2. Income Statement (accum)'!H13-'2. Income Statement (accum)'!G13</f>
        <v>0</v>
      </c>
      <c r="J13" s="48">
        <f>'2. Income Statement (accum)'!I13-'2. Income Statement (accum)'!H13</f>
        <v>-53264</v>
      </c>
      <c r="K13" s="48">
        <f t="shared" si="24"/>
        <v>-53264</v>
      </c>
      <c r="L13" s="48">
        <f>'2. Income Statement (accum)'!J13</f>
        <v>-41590</v>
      </c>
      <c r="M13" s="48">
        <f>'2. Income Statement (accum)'!K13-'2. Income Statement (accum)'!J13</f>
        <v>41590</v>
      </c>
      <c r="N13" s="48">
        <f>'2. Income Statement (accum)'!L13-'2. Income Statement (accum)'!K13</f>
        <v>-147879</v>
      </c>
      <c r="O13" s="48">
        <f t="shared" si="25"/>
        <v>-106289</v>
      </c>
      <c r="P13" s="48">
        <f>'2. Income Statement (accum)'!M13</f>
        <v>-131243</v>
      </c>
      <c r="Q13" s="48">
        <f>'2. Income Statement (accum)'!N13-'2. Income Statement (accum)'!M13</f>
        <v>-107160</v>
      </c>
      <c r="R13" s="48">
        <f>'2. Income Statement (accum)'!O13-'2. Income Statement (accum)'!N13</f>
        <v>-89760</v>
      </c>
      <c r="S13" s="48">
        <f t="shared" si="26"/>
        <v>-196920</v>
      </c>
      <c r="T13" s="48">
        <f>'2. Income Statement (accum)'!P13</f>
        <v>-131013</v>
      </c>
      <c r="U13" s="48">
        <f>'2. Income Statement (accum)'!Q13-'2. Income Statement (accum)'!P13</f>
        <v>-55947</v>
      </c>
      <c r="V13" s="48">
        <f>'2. Income Statement (accum)'!R13-'2. Income Statement (accum)'!Q13</f>
        <v>-88339.041712550621</v>
      </c>
      <c r="W13" s="48">
        <f t="shared" si="27"/>
        <v>-144286.04171255062</v>
      </c>
    </row>
    <row r="14" spans="1:23" x14ac:dyDescent="0.25">
      <c r="A14" s="47" t="s">
        <v>201</v>
      </c>
      <c r="B14" s="48">
        <f>'2. Income Statement (accum)'!B14</f>
        <v>0</v>
      </c>
      <c r="C14" s="48">
        <f>'2. Income Statement (accum)'!C14</f>
        <v>0</v>
      </c>
      <c r="D14" s="48">
        <f>'2. Income Statement (accum)'!D14</f>
        <v>0</v>
      </c>
      <c r="E14" s="48">
        <f>'2. Income Statement (accum)'!E14-'2. Income Statement (accum)'!D14</f>
        <v>0</v>
      </c>
      <c r="F14" s="48">
        <f>'2. Income Statement (accum)'!F14-'2. Income Statement (accum)'!E14</f>
        <v>0</v>
      </c>
      <c r="G14" s="48">
        <f t="shared" si="23"/>
        <v>0</v>
      </c>
      <c r="H14" s="48">
        <f>'2. Income Statement (accum)'!G14</f>
        <v>0</v>
      </c>
      <c r="I14" s="48">
        <f>'2. Income Statement (accum)'!H14-'2. Income Statement (accum)'!G14</f>
        <v>-74847</v>
      </c>
      <c r="J14" s="48">
        <f>'2. Income Statement (accum)'!I14-'2. Income Statement (accum)'!H14</f>
        <v>-43007</v>
      </c>
      <c r="K14" s="48">
        <f t="shared" si="24"/>
        <v>-117854</v>
      </c>
      <c r="L14" s="48">
        <f>'2. Income Statement (accum)'!J14</f>
        <v>-115052</v>
      </c>
      <c r="M14" s="48">
        <f>'2. Income Statement (accum)'!K14-'2. Income Statement (accum)'!J14</f>
        <v>-104785</v>
      </c>
      <c r="N14" s="48">
        <f>'2. Income Statement (accum)'!L14-'2. Income Statement (accum)'!K14</f>
        <v>-87738</v>
      </c>
      <c r="O14" s="48">
        <f t="shared" si="25"/>
        <v>-192523</v>
      </c>
      <c r="P14" s="48">
        <f>'2. Income Statement (accum)'!M14</f>
        <v>-142830</v>
      </c>
      <c r="Q14" s="48">
        <f>'2. Income Statement (accum)'!N14-'2. Income Statement (accum)'!M14</f>
        <v>-103595</v>
      </c>
      <c r="R14" s="48">
        <f>'2. Income Statement (accum)'!O14-'2. Income Statement (accum)'!N14</f>
        <v>-61819</v>
      </c>
      <c r="S14" s="48">
        <f>Q14+R14</f>
        <v>-165414</v>
      </c>
      <c r="T14" s="48">
        <f>'2. Income Statement (accum)'!P14</f>
        <v>-120096</v>
      </c>
      <c r="U14" s="48">
        <f>'2. Income Statement (accum)'!Q14-'2. Income Statement (accum)'!P14</f>
        <v>-100256</v>
      </c>
      <c r="V14" s="48">
        <f>'2. Income Statement (accum)'!R14-'2. Income Statement (accum)'!Q14</f>
        <v>-57094.839503643685</v>
      </c>
      <c r="W14" s="48">
        <f t="shared" si="27"/>
        <v>-157350.83950364369</v>
      </c>
    </row>
    <row r="15" spans="1:23" x14ac:dyDescent="0.25">
      <c r="A15" s="47" t="s">
        <v>202</v>
      </c>
      <c r="B15" s="48">
        <f>'2. Income Statement (accum)'!B15</f>
        <v>0</v>
      </c>
      <c r="C15" s="48">
        <f>'2. Income Statement (accum)'!C15</f>
        <v>-12469</v>
      </c>
      <c r="D15" s="48">
        <f>'2. Income Statement (accum)'!D15</f>
        <v>-16526</v>
      </c>
      <c r="E15" s="48">
        <f>'2. Income Statement (accum)'!E15-'2. Income Statement (accum)'!D15</f>
        <v>-18236</v>
      </c>
      <c r="F15" s="48">
        <f>'2. Income Statement (accum)'!F15-'2. Income Statement (accum)'!E15</f>
        <v>-6614</v>
      </c>
      <c r="G15" s="48">
        <f t="shared" si="23"/>
        <v>-24850</v>
      </c>
      <c r="H15" s="48">
        <f>'2. Income Statement (accum)'!G15</f>
        <v>-18050</v>
      </c>
      <c r="I15" s="48">
        <f>'2. Income Statement (accum)'!H15-'2. Income Statement (accum)'!G15</f>
        <v>-20126</v>
      </c>
      <c r="J15" s="48">
        <f>'2. Income Statement (accum)'!I15-'2. Income Statement (accum)'!H15</f>
        <v>-14937</v>
      </c>
      <c r="K15" s="48">
        <f t="shared" si="24"/>
        <v>-35063</v>
      </c>
      <c r="L15" s="48">
        <f>'2. Income Statement (accum)'!J15</f>
        <v>-34244</v>
      </c>
      <c r="M15" s="48">
        <f>'2. Income Statement (accum)'!K15-'2. Income Statement (accum)'!J15</f>
        <v>-44081</v>
      </c>
      <c r="N15" s="48">
        <f>'2. Income Statement (accum)'!L15-'2. Income Statement (accum)'!K15</f>
        <v>-26028</v>
      </c>
      <c r="O15" s="48">
        <f t="shared" si="25"/>
        <v>-70109</v>
      </c>
      <c r="P15" s="48">
        <f>'2. Income Statement (accum)'!M15</f>
        <v>-40573</v>
      </c>
      <c r="Q15" s="48">
        <f>'2. Income Statement (accum)'!N15-'2. Income Statement (accum)'!M15</f>
        <v>-37012</v>
      </c>
      <c r="R15" s="48">
        <f>'2. Income Statement (accum)'!O15-'2. Income Statement (accum)'!N15</f>
        <v>-24022</v>
      </c>
      <c r="S15" s="48">
        <f t="shared" si="26"/>
        <v>-61034</v>
      </c>
      <c r="T15" s="48">
        <f>'2. Income Statement (accum)'!P15</f>
        <v>-52436</v>
      </c>
      <c r="U15" s="48">
        <f>'2. Income Statement (accum)'!Q15-'2. Income Statement (accum)'!P15</f>
        <v>-32048</v>
      </c>
      <c r="V15" s="48">
        <f>'2. Income Statement (accum)'!R15-'2. Income Statement (accum)'!Q15</f>
        <v>-12137</v>
      </c>
      <c r="W15" s="48">
        <f t="shared" si="27"/>
        <v>-44185</v>
      </c>
    </row>
    <row r="16" spans="1:23" x14ac:dyDescent="0.25">
      <c r="A16" s="47" t="s">
        <v>203</v>
      </c>
      <c r="B16" s="48">
        <f>'2. Income Statement (accum)'!B16</f>
        <v>0</v>
      </c>
      <c r="C16" s="48">
        <f>'2. Income Statement (accum)'!C16</f>
        <v>0</v>
      </c>
      <c r="D16" s="48">
        <f>'2. Income Statement (accum)'!D16</f>
        <v>0</v>
      </c>
      <c r="E16" s="48">
        <f>'2. Income Statement (accum)'!E16-'2. Income Statement (accum)'!D16</f>
        <v>0</v>
      </c>
      <c r="F16" s="48">
        <f>'2. Income Statement (accum)'!F16-'2. Income Statement (accum)'!E16</f>
        <v>0</v>
      </c>
      <c r="G16" s="48">
        <f t="shared" si="23"/>
        <v>0</v>
      </c>
      <c r="H16" s="48">
        <f>'2. Income Statement (accum)'!G16</f>
        <v>0</v>
      </c>
      <c r="I16" s="48">
        <f>'2. Income Statement (accum)'!H16-'2. Income Statement (accum)'!G16</f>
        <v>-18318</v>
      </c>
      <c r="J16" s="48">
        <f>'2. Income Statement (accum)'!I16-'2. Income Statement (accum)'!H16</f>
        <v>-7949</v>
      </c>
      <c r="K16" s="48">
        <f t="shared" si="24"/>
        <v>-26267</v>
      </c>
      <c r="L16" s="48">
        <f>'2. Income Statement (accum)'!J16</f>
        <v>-20573</v>
      </c>
      <c r="M16" s="48">
        <f>'2. Income Statement (accum)'!K16-'2. Income Statement (accum)'!J16</f>
        <v>-13295</v>
      </c>
      <c r="N16" s="48">
        <f>'2. Income Statement (accum)'!L16-'2. Income Statement (accum)'!K16</f>
        <v>-17856</v>
      </c>
      <c r="O16" s="48">
        <f t="shared" si="25"/>
        <v>-31151</v>
      </c>
      <c r="P16" s="48">
        <f>'2. Income Statement (accum)'!M16</f>
        <v>-33910</v>
      </c>
      <c r="Q16" s="48">
        <f>'2. Income Statement (accum)'!N16-'2. Income Statement (accum)'!M16</f>
        <v>-15232</v>
      </c>
      <c r="R16" s="48">
        <f>'2. Income Statement (accum)'!O16-'2. Income Statement (accum)'!N16</f>
        <v>-15334</v>
      </c>
      <c r="S16" s="48">
        <f t="shared" si="26"/>
        <v>-30566</v>
      </c>
      <c r="T16" s="48">
        <f>'2. Income Statement (accum)'!P16</f>
        <v>-27106</v>
      </c>
      <c r="U16" s="48">
        <f>'2. Income Statement (accum)'!Q16-'2. Income Statement (accum)'!P16</f>
        <v>-4765</v>
      </c>
      <c r="V16" s="48">
        <f>'2. Income Statement (accum)'!R16-'2. Income Statement (accum)'!Q16</f>
        <v>-5017</v>
      </c>
      <c r="W16" s="48">
        <f t="shared" si="27"/>
        <v>-9782</v>
      </c>
    </row>
    <row r="17" spans="1:23" x14ac:dyDescent="0.25">
      <c r="A17" s="47" t="s">
        <v>204</v>
      </c>
      <c r="B17" s="48">
        <f>'2. Income Statement (accum)'!B17</f>
        <v>0</v>
      </c>
      <c r="C17" s="48">
        <f>'2. Income Statement (accum)'!C17</f>
        <v>-27053</v>
      </c>
      <c r="D17" s="48">
        <f>'2. Income Statement (accum)'!D17</f>
        <v>-30762</v>
      </c>
      <c r="E17" s="48">
        <f>'2. Income Statement (accum)'!E17-'2. Income Statement (accum)'!D17</f>
        <v>-12657</v>
      </c>
      <c r="F17" s="48">
        <f>'2. Income Statement (accum)'!F17-'2. Income Statement (accum)'!E17</f>
        <v>-12845</v>
      </c>
      <c r="G17" s="48">
        <f t="shared" si="23"/>
        <v>-25502</v>
      </c>
      <c r="H17" s="48">
        <f>'2. Income Statement (accum)'!G17</f>
        <v>-35498</v>
      </c>
      <c r="I17" s="48">
        <f>'2. Income Statement (accum)'!H17-'2. Income Statement (accum)'!G17</f>
        <v>-19989</v>
      </c>
      <c r="J17" s="48">
        <f>'2. Income Statement (accum)'!I17-'2. Income Statement (accum)'!H17</f>
        <v>-7798</v>
      </c>
      <c r="K17" s="48">
        <f t="shared" si="24"/>
        <v>-27787</v>
      </c>
      <c r="L17" s="48">
        <f>'2. Income Statement (accum)'!J17</f>
        <v>-24171</v>
      </c>
      <c r="M17" s="48">
        <f>'2. Income Statement (accum)'!K17-'2. Income Statement (accum)'!J17</f>
        <v>-19557</v>
      </c>
      <c r="N17" s="48">
        <f>'2. Income Statement (accum)'!L17-'2. Income Statement (accum)'!K17</f>
        <v>-43263</v>
      </c>
      <c r="O17" s="48">
        <f t="shared" si="25"/>
        <v>-62820</v>
      </c>
      <c r="P17" s="48">
        <f>'2. Income Statement (accum)'!M17</f>
        <v>-27844</v>
      </c>
      <c r="Q17" s="48">
        <f>'2. Income Statement (accum)'!N17-'2. Income Statement (accum)'!M17</f>
        <v>-15454</v>
      </c>
      <c r="R17" s="48">
        <f>'2. Income Statement (accum)'!O17-'2. Income Statement (accum)'!N17</f>
        <v>-14696</v>
      </c>
      <c r="S17" s="48">
        <f t="shared" si="26"/>
        <v>-30150</v>
      </c>
      <c r="T17" s="48">
        <f>'2. Income Statement (accum)'!P17</f>
        <v>-25179</v>
      </c>
      <c r="U17" s="48">
        <f>'2. Income Statement (accum)'!Q17-'2. Income Statement (accum)'!P17</f>
        <v>-13697</v>
      </c>
      <c r="V17" s="48">
        <f>'2. Income Statement (accum)'!R17-'2. Income Statement (accum)'!Q17</f>
        <v>-10442</v>
      </c>
      <c r="W17" s="48">
        <f t="shared" si="27"/>
        <v>-24139</v>
      </c>
    </row>
    <row r="18" spans="1:23" x14ac:dyDescent="0.25">
      <c r="A18" s="47" t="s">
        <v>205</v>
      </c>
      <c r="B18" s="48">
        <f>'2. Income Statement (accum)'!B18</f>
        <v>0</v>
      </c>
      <c r="C18" s="48">
        <f>'2. Income Statement (accum)'!C18</f>
        <v>0</v>
      </c>
      <c r="D18" s="48">
        <f>'2. Income Statement (accum)'!D18</f>
        <v>0</v>
      </c>
      <c r="E18" s="48">
        <f>'2. Income Statement (accum)'!E18-'2. Income Statement (accum)'!D18</f>
        <v>0</v>
      </c>
      <c r="F18" s="48">
        <f>'2. Income Statement (accum)'!F18-'2. Income Statement (accum)'!E18</f>
        <v>0</v>
      </c>
      <c r="G18" s="48">
        <f t="shared" si="23"/>
        <v>0</v>
      </c>
      <c r="H18" s="48">
        <f>'2. Income Statement (accum)'!G18</f>
        <v>0</v>
      </c>
      <c r="I18" s="48">
        <f>'2. Income Statement (accum)'!H18-'2. Income Statement (accum)'!G18</f>
        <v>0</v>
      </c>
      <c r="J18" s="48">
        <f>'2. Income Statement (accum)'!I18-'2. Income Statement (accum)'!H18</f>
        <v>0</v>
      </c>
      <c r="K18" s="48">
        <f t="shared" si="24"/>
        <v>0</v>
      </c>
      <c r="L18" s="48">
        <f>'2. Income Statement (accum)'!J18</f>
        <v>0</v>
      </c>
      <c r="M18" s="48">
        <f>'2. Income Statement (accum)'!K18-'2. Income Statement (accum)'!J18</f>
        <v>0</v>
      </c>
      <c r="N18" s="48">
        <f>'2. Income Statement (accum)'!L18-'2. Income Statement (accum)'!K18</f>
        <v>-51813</v>
      </c>
      <c r="O18" s="48">
        <f t="shared" si="25"/>
        <v>-51813</v>
      </c>
      <c r="P18" s="48">
        <f>'2. Income Statement (accum)'!M18</f>
        <v>-18497</v>
      </c>
      <c r="Q18" s="48">
        <f>'2. Income Statement (accum)'!N18-'2. Income Statement (accum)'!M18</f>
        <v>18497</v>
      </c>
      <c r="R18" s="48">
        <f>'2. Income Statement (accum)'!O18-'2. Income Statement (accum)'!N18</f>
        <v>-68651</v>
      </c>
      <c r="S18" s="48">
        <f t="shared" si="26"/>
        <v>-50154</v>
      </c>
      <c r="T18" s="48">
        <f>'2. Income Statement (accum)'!P18</f>
        <v>-12004</v>
      </c>
      <c r="U18" s="48">
        <f>'2. Income Statement (accum)'!Q18-'2. Income Statement (accum)'!P18</f>
        <v>12004</v>
      </c>
      <c r="V18" s="48">
        <f>'2. Income Statement (accum)'!R18-'2. Income Statement (accum)'!Q18</f>
        <v>0</v>
      </c>
      <c r="W18" s="48">
        <f t="shared" si="27"/>
        <v>12004</v>
      </c>
    </row>
    <row r="19" spans="1:23" x14ac:dyDescent="0.25">
      <c r="A19" s="47" t="s">
        <v>206</v>
      </c>
      <c r="B19" s="48">
        <f>'2. Income Statement (accum)'!B19</f>
        <v>0</v>
      </c>
      <c r="C19" s="48">
        <f>'2. Income Statement (accum)'!C19</f>
        <v>0</v>
      </c>
      <c r="D19" s="48">
        <f>'2. Income Statement (accum)'!D19</f>
        <v>0</v>
      </c>
      <c r="E19" s="48">
        <f>'2. Income Statement (accum)'!E19-'2. Income Statement (accum)'!D19</f>
        <v>0</v>
      </c>
      <c r="F19" s="48">
        <f>'2. Income Statement (accum)'!F19-'2. Income Statement (accum)'!E19</f>
        <v>0</v>
      </c>
      <c r="G19" s="48">
        <f t="shared" si="23"/>
        <v>0</v>
      </c>
      <c r="H19" s="48">
        <f>'2. Income Statement (accum)'!G19</f>
        <v>0</v>
      </c>
      <c r="I19" s="48">
        <f>'2. Income Statement (accum)'!H19-'2. Income Statement (accum)'!G19</f>
        <v>0</v>
      </c>
      <c r="J19" s="48">
        <f>'2. Income Statement (accum)'!I19-'2. Income Statement (accum)'!H19</f>
        <v>0</v>
      </c>
      <c r="K19" s="48">
        <f t="shared" si="24"/>
        <v>0</v>
      </c>
      <c r="L19" s="48">
        <f>'2. Income Statement (accum)'!J19</f>
        <v>0</v>
      </c>
      <c r="M19" s="48">
        <f>'2. Income Statement (accum)'!K19-'2. Income Statement (accum)'!J19</f>
        <v>0</v>
      </c>
      <c r="N19" s="48">
        <f>'2. Income Statement (accum)'!L19-'2. Income Statement (accum)'!K19</f>
        <v>-36641</v>
      </c>
      <c r="O19" s="48">
        <f t="shared" si="25"/>
        <v>-36641</v>
      </c>
      <c r="P19" s="48">
        <f>'2. Income Statement (accum)'!M19</f>
        <v>-17340</v>
      </c>
      <c r="Q19" s="48">
        <f>'2. Income Statement (accum)'!N19-'2. Income Statement (accum)'!M19</f>
        <v>17340</v>
      </c>
      <c r="R19" s="48">
        <f>'2. Income Statement (accum)'!O19-'2. Income Statement (accum)'!N19</f>
        <v>-30398</v>
      </c>
      <c r="S19" s="48">
        <f t="shared" si="26"/>
        <v>-13058</v>
      </c>
      <c r="T19" s="48">
        <f>'2. Income Statement (accum)'!P19</f>
        <v>-9370</v>
      </c>
      <c r="U19" s="48">
        <f>'2. Income Statement (accum)'!Q19-'2. Income Statement (accum)'!P19</f>
        <v>9370</v>
      </c>
      <c r="V19" s="48">
        <f>'2. Income Statement (accum)'!R19-'2. Income Statement (accum)'!Q19</f>
        <v>0</v>
      </c>
      <c r="W19" s="48">
        <f t="shared" si="27"/>
        <v>9370</v>
      </c>
    </row>
    <row r="20" spans="1:23" x14ac:dyDescent="0.25">
      <c r="A20" s="47" t="s">
        <v>103</v>
      </c>
      <c r="B20" s="48">
        <f>'2. Income Statement (accum)'!B20</f>
        <v>-7762</v>
      </c>
      <c r="C20" s="48">
        <f>'2. Income Statement (accum)'!C20</f>
        <v>-96016</v>
      </c>
      <c r="D20" s="48">
        <f>'2. Income Statement (accum)'!D20</f>
        <v>0</v>
      </c>
      <c r="E20" s="48">
        <f>'2. Income Statement (accum)'!E20-'2. Income Statement (accum)'!D20</f>
        <v>0</v>
      </c>
      <c r="F20" s="48">
        <f>'2. Income Statement (accum)'!F20-'2. Income Statement (accum)'!E20</f>
        <v>0</v>
      </c>
      <c r="G20" s="48">
        <f t="shared" si="23"/>
        <v>0</v>
      </c>
      <c r="H20" s="48">
        <f>'2. Income Statement (accum)'!G20</f>
        <v>-495064</v>
      </c>
      <c r="I20" s="48">
        <f>'2. Income Statement (accum)'!H20-'2. Income Statement (accum)'!G20</f>
        <v>-131868</v>
      </c>
      <c r="J20" s="48">
        <f>'2. Income Statement (accum)'!I20-'2. Income Statement (accum)'!H20</f>
        <v>-146</v>
      </c>
      <c r="K20" s="48">
        <f t="shared" si="24"/>
        <v>-132014</v>
      </c>
      <c r="L20" s="48">
        <f>'2. Income Statement (accum)'!J20</f>
        <v>-26</v>
      </c>
      <c r="M20" s="48">
        <f>'2. Income Statement (accum)'!K20-'2. Income Statement (accum)'!J20</f>
        <v>-1392</v>
      </c>
      <c r="N20" s="48">
        <f>'2. Income Statement (accum)'!L20-'2. Income Statement (accum)'!K20</f>
        <v>-2388</v>
      </c>
      <c r="O20" s="48">
        <f t="shared" si="25"/>
        <v>-3780</v>
      </c>
      <c r="P20" s="48">
        <f>'2. Income Statement (accum)'!M20</f>
        <v>-890</v>
      </c>
      <c r="Q20" s="48">
        <f>'2. Income Statement (accum)'!N20-'2. Income Statement (accum)'!M20</f>
        <v>-4803</v>
      </c>
      <c r="R20" s="48">
        <f>'2. Income Statement (accum)'!O20-'2. Income Statement (accum)'!N20</f>
        <v>-3035</v>
      </c>
      <c r="S20" s="48">
        <f t="shared" si="26"/>
        <v>-7838</v>
      </c>
      <c r="T20" s="48">
        <f>'2. Income Statement (accum)'!P20</f>
        <v>-3844</v>
      </c>
      <c r="U20" s="48">
        <f>'2. Income Statement (accum)'!Q20-'2. Income Statement (accum)'!P20</f>
        <v>1369</v>
      </c>
      <c r="V20" s="48">
        <f>'2. Income Statement (accum)'!R20-'2. Income Statement (accum)'!Q20</f>
        <v>-3445.3753559514298</v>
      </c>
      <c r="W20" s="48">
        <f t="shared" si="27"/>
        <v>-2076.3753559514298</v>
      </c>
    </row>
    <row r="21" spans="1:23" x14ac:dyDescent="0.25">
      <c r="A21" s="47" t="s">
        <v>100</v>
      </c>
      <c r="B21" s="48">
        <f>'2. Income Statement (accum)'!B21</f>
        <v>-5047</v>
      </c>
      <c r="C21" s="48">
        <f>'2. Income Statement (accum)'!C21</f>
        <v>-46838</v>
      </c>
      <c r="D21" s="48">
        <f>'2. Income Statement (accum)'!D21</f>
        <v>-72778</v>
      </c>
      <c r="E21" s="48">
        <f>'2. Income Statement (accum)'!E21-'2. Income Statement (accum)'!D21</f>
        <v>-68079</v>
      </c>
      <c r="F21" s="48">
        <f>'2. Income Statement (accum)'!F21-'2. Income Statement (accum)'!E21</f>
        <v>-56746</v>
      </c>
      <c r="G21" s="48">
        <f t="shared" si="23"/>
        <v>-124825</v>
      </c>
      <c r="H21" s="48">
        <f>'2. Income Statement (accum)'!G21</f>
        <v>-138783</v>
      </c>
      <c r="I21" s="48">
        <f>'2. Income Statement (accum)'!H21-'2. Income Statement (accum)'!G21</f>
        <v>12074</v>
      </c>
      <c r="J21" s="48">
        <f>'2. Income Statement (accum)'!I21-'2. Income Statement (accum)'!H21</f>
        <v>5716</v>
      </c>
      <c r="K21" s="48">
        <f t="shared" si="24"/>
        <v>17790</v>
      </c>
      <c r="L21" s="48">
        <f>'2. Income Statement (accum)'!J21</f>
        <v>-96097</v>
      </c>
      <c r="M21" s="48">
        <f>'2. Income Statement (accum)'!K21-'2. Income Statement (accum)'!J21</f>
        <v>-151788</v>
      </c>
      <c r="N21" s="48">
        <f>'2. Income Statement (accum)'!L21-'2. Income Statement (accum)'!K21</f>
        <v>130697</v>
      </c>
      <c r="O21" s="48">
        <f t="shared" si="25"/>
        <v>-21091</v>
      </c>
      <c r="P21" s="48">
        <f>'2. Income Statement (accum)'!M21</f>
        <v>-114003</v>
      </c>
      <c r="Q21" s="48">
        <f>'2. Income Statement (accum)'!N21-'2. Income Statement (accum)'!M21</f>
        <v>-109343</v>
      </c>
      <c r="R21" s="48">
        <f>'2. Income Statement (accum)'!O21-'2. Income Statement (accum)'!N21</f>
        <v>918</v>
      </c>
      <c r="S21" s="48">
        <f t="shared" si="26"/>
        <v>-108425</v>
      </c>
      <c r="T21" s="48">
        <f>'2. Income Statement (accum)'!P21</f>
        <v>-55826</v>
      </c>
      <c r="U21" s="48">
        <f>'2. Income Statement (accum)'!Q21-'2. Income Statement (accum)'!P21</f>
        <v>-262166</v>
      </c>
      <c r="V21" s="48">
        <f>'2. Income Statement (accum)'!R21-'2. Income Statement (accum)'!Q21</f>
        <v>112202</v>
      </c>
      <c r="W21" s="48">
        <f t="shared" si="27"/>
        <v>-149964</v>
      </c>
    </row>
    <row r="22" spans="1:23" s="7" customFormat="1" ht="13" x14ac:dyDescent="0.3">
      <c r="A22" s="14" t="s">
        <v>45</v>
      </c>
      <c r="B22" s="15">
        <f t="shared" ref="B22:T22" si="28">B4+B8</f>
        <v>30025</v>
      </c>
      <c r="C22" s="15">
        <f t="shared" si="28"/>
        <v>408018</v>
      </c>
      <c r="D22" s="15">
        <f t="shared" si="28"/>
        <v>1284297</v>
      </c>
      <c r="E22" s="15">
        <f t="shared" si="28"/>
        <v>913120</v>
      </c>
      <c r="F22" s="15">
        <f t="shared" si="28"/>
        <v>49155</v>
      </c>
      <c r="G22" s="15">
        <f t="shared" si="28"/>
        <v>962275</v>
      </c>
      <c r="H22" s="15">
        <f t="shared" si="28"/>
        <v>1107176</v>
      </c>
      <c r="I22" s="15">
        <f t="shared" si="28"/>
        <v>1567313</v>
      </c>
      <c r="J22" s="15">
        <f t="shared" si="28"/>
        <v>-434256</v>
      </c>
      <c r="K22" s="15">
        <f t="shared" si="28"/>
        <v>1133057</v>
      </c>
      <c r="L22" s="15">
        <f t="shared" si="28"/>
        <v>1690822</v>
      </c>
      <c r="M22" s="15">
        <f t="shared" si="28"/>
        <v>2570977</v>
      </c>
      <c r="N22" s="15">
        <f t="shared" si="28"/>
        <v>-357209</v>
      </c>
      <c r="O22" s="15">
        <f t="shared" si="28"/>
        <v>2213768</v>
      </c>
      <c r="P22" s="15">
        <f>P4+P8</f>
        <v>2342624</v>
      </c>
      <c r="Q22" s="15">
        <f t="shared" si="28"/>
        <v>3142139</v>
      </c>
      <c r="R22" s="15">
        <f t="shared" si="28"/>
        <v>-341320</v>
      </c>
      <c r="S22" s="15">
        <f t="shared" si="28"/>
        <v>2800819</v>
      </c>
      <c r="T22" s="15">
        <f t="shared" si="28"/>
        <v>501779</v>
      </c>
      <c r="U22" s="15">
        <f>U4+U8</f>
        <v>1987487</v>
      </c>
      <c r="V22" s="15">
        <f>V4+V8</f>
        <v>-194933.76129043847</v>
      </c>
      <c r="W22" s="15">
        <f>W4+W8</f>
        <v>1792553.2387095615</v>
      </c>
    </row>
    <row r="24" spans="1:23" x14ac:dyDescent="0.25">
      <c r="A24" s="6" t="s">
        <v>46</v>
      </c>
      <c r="B24" s="5">
        <f t="shared" ref="B24" si="29">SUM(B25:B35)</f>
        <v>-3970</v>
      </c>
      <c r="C24" s="5">
        <f t="shared" ref="C24" si="30">SUM(C25:C35)</f>
        <v>-61982</v>
      </c>
      <c r="D24" s="5">
        <f t="shared" ref="D24" si="31">SUM(D25:D35)</f>
        <v>-100534</v>
      </c>
      <c r="E24" s="5">
        <f t="shared" ref="E24" si="32">SUM(E25:E35)</f>
        <v>-122924</v>
      </c>
      <c r="F24" s="5">
        <f t="shared" ref="F24" si="33">SUM(F25:F35)</f>
        <v>-63241</v>
      </c>
      <c r="G24" s="5">
        <f t="shared" ref="G24" si="34">SUM(G25:G35)</f>
        <v>-186165</v>
      </c>
      <c r="H24" s="5">
        <f t="shared" ref="H24" si="35">SUM(H25:H35)</f>
        <v>-205306</v>
      </c>
      <c r="I24" s="5">
        <f t="shared" ref="I24" si="36">SUM(I25:I35)</f>
        <v>-204204</v>
      </c>
      <c r="J24" s="5">
        <f t="shared" ref="J24" si="37">SUM(J25:J35)</f>
        <v>-450841</v>
      </c>
      <c r="K24" s="5">
        <f t="shared" ref="K24" si="38">SUM(K25:K35)</f>
        <v>-655045</v>
      </c>
      <c r="L24" s="5">
        <f t="shared" ref="L24" si="39">SUM(L25:L35)</f>
        <v>-389611</v>
      </c>
      <c r="M24" s="5">
        <f t="shared" ref="M24" si="40">SUM(M25:M35)</f>
        <v>-476728</v>
      </c>
      <c r="N24" s="5">
        <f t="shared" ref="N24" si="41">SUM(N25:N35)</f>
        <v>-345616</v>
      </c>
      <c r="O24" s="5">
        <f t="shared" ref="O24" si="42">SUM(O25:O35)</f>
        <v>-822344</v>
      </c>
      <c r="P24" s="5">
        <f t="shared" ref="P24:U24" si="43">SUM(P25:P35)</f>
        <v>-769716</v>
      </c>
      <c r="Q24" s="5">
        <f t="shared" si="43"/>
        <v>-508007</v>
      </c>
      <c r="R24" s="5">
        <f>SUM(R25:R35)</f>
        <v>-550532</v>
      </c>
      <c r="S24" s="5">
        <f>SUM(S25:S35)</f>
        <v>-1058539</v>
      </c>
      <c r="T24" s="5">
        <f t="shared" si="43"/>
        <v>-782042</v>
      </c>
      <c r="U24" s="5">
        <f t="shared" si="43"/>
        <v>-410287</v>
      </c>
      <c r="V24" s="5">
        <f>SUM(V25:V35)</f>
        <v>-581461.45755927125</v>
      </c>
      <c r="W24" s="5">
        <f>SUM(W25:W35)</f>
        <v>-991748.45755927113</v>
      </c>
    </row>
    <row r="25" spans="1:23" x14ac:dyDescent="0.25">
      <c r="A25" s="47" t="s">
        <v>197</v>
      </c>
      <c r="B25" s="48">
        <f>'2. Income Statement (accum)'!B25</f>
        <v>0</v>
      </c>
      <c r="C25" s="48">
        <f>'2. Income Statement (accum)'!C25</f>
        <v>-16090</v>
      </c>
      <c r="D25" s="48">
        <f>'2. Income Statement (accum)'!D25</f>
        <v>-18638</v>
      </c>
      <c r="E25" s="48">
        <f>'2. Income Statement (accum)'!E25-'2. Income Statement (accum)'!D25</f>
        <v>-27104</v>
      </c>
      <c r="F25" s="48">
        <f>'2. Income Statement (accum)'!F25-'2. Income Statement (accum)'!E25</f>
        <v>-19882</v>
      </c>
      <c r="G25" s="48">
        <f t="shared" ref="G25:G35" si="44">F25+E25</f>
        <v>-46986</v>
      </c>
      <c r="H25" s="48">
        <f>'2. Income Statement (accum)'!G25</f>
        <v>-56315</v>
      </c>
      <c r="I25" s="48">
        <f>'2. Income Statement (accum)'!H25-'2. Income Statement (accum)'!G25</f>
        <v>-62284</v>
      </c>
      <c r="J25" s="48">
        <f>'2. Income Statement (accum)'!I25-'2. Income Statement (accum)'!H25</f>
        <v>-211025</v>
      </c>
      <c r="K25" s="48">
        <f t="shared" ref="K25:K35" si="45">J25+I25</f>
        <v>-273309</v>
      </c>
      <c r="L25" s="48">
        <f>'2. Income Statement (accum)'!J25</f>
        <v>-110661</v>
      </c>
      <c r="M25" s="48">
        <f>'2. Income Statement (accum)'!K25-'2. Income Statement (accum)'!J25</f>
        <v>-80228</v>
      </c>
      <c r="N25" s="48">
        <f>'2. Income Statement (accum)'!L25-'2. Income Statement (accum)'!K25</f>
        <v>-147560</v>
      </c>
      <c r="O25" s="48">
        <f t="shared" ref="O25:O35" si="46">N25+M25</f>
        <v>-227788</v>
      </c>
      <c r="P25" s="48">
        <f>'2. Income Statement (accum)'!M25</f>
        <v>-268805</v>
      </c>
      <c r="Q25" s="48">
        <f>'2. Income Statement (accum)'!N25-'2. Income Statement (accum)'!M25</f>
        <v>-145297</v>
      </c>
      <c r="R25" s="48">
        <f>'2. Income Statement (accum)'!O25-'2. Income Statement (accum)'!N25</f>
        <v>-295080</v>
      </c>
      <c r="S25" s="48">
        <f t="shared" ref="S25:S35" si="47">Q25+R25</f>
        <v>-440377</v>
      </c>
      <c r="T25" s="48">
        <f>'2. Income Statement (accum)'!P25</f>
        <v>-284577</v>
      </c>
      <c r="U25" s="48">
        <f>'2. Income Statement (accum)'!Q25-'2. Income Statement (accum)'!P25</f>
        <v>-130883</v>
      </c>
      <c r="V25" s="48">
        <f>'2. Income Statement (accum)'!R25-'2. Income Statement (accum)'!Q25</f>
        <v>-263476.06201416999</v>
      </c>
      <c r="W25" s="48">
        <f>U25+V25</f>
        <v>-394359.06201416999</v>
      </c>
    </row>
    <row r="26" spans="1:23" x14ac:dyDescent="0.25">
      <c r="A26" s="47" t="s">
        <v>207</v>
      </c>
      <c r="B26" s="48">
        <f>'2. Income Statement (accum)'!B26</f>
        <v>0</v>
      </c>
      <c r="C26" s="48">
        <f>'2. Income Statement (accum)'!C26</f>
        <v>-19329</v>
      </c>
      <c r="D26" s="48">
        <f>'2. Income Statement (accum)'!D26</f>
        <v>-49077</v>
      </c>
      <c r="E26" s="48">
        <f>'2. Income Statement (accum)'!E26-'2. Income Statement (accum)'!D26</f>
        <v>-50012</v>
      </c>
      <c r="F26" s="48">
        <f>'2. Income Statement (accum)'!F26-'2. Income Statement (accum)'!E26</f>
        <v>-14935</v>
      </c>
      <c r="G26" s="48">
        <f t="shared" si="44"/>
        <v>-64947</v>
      </c>
      <c r="H26" s="48">
        <f>'2. Income Statement (accum)'!G26</f>
        <v>-74645</v>
      </c>
      <c r="I26" s="48">
        <f>'2. Income Statement (accum)'!H26-'2. Income Statement (accum)'!G26</f>
        <v>-85710</v>
      </c>
      <c r="J26" s="48">
        <f>'2. Income Statement (accum)'!I26-'2. Income Statement (accum)'!H26</f>
        <v>-32877</v>
      </c>
      <c r="K26" s="48">
        <f t="shared" si="45"/>
        <v>-118587</v>
      </c>
      <c r="L26" s="48">
        <f>'2. Income Statement (accum)'!J26</f>
        <v>-150568</v>
      </c>
      <c r="M26" s="48">
        <f>'2. Income Statement (accum)'!K26-'2. Income Statement (accum)'!J26</f>
        <v>-170447</v>
      </c>
      <c r="N26" s="48">
        <f>'2. Income Statement (accum)'!L26-'2. Income Statement (accum)'!K26</f>
        <v>-43735</v>
      </c>
      <c r="O26" s="48">
        <f t="shared" si="46"/>
        <v>-214182</v>
      </c>
      <c r="P26" s="48">
        <f>'2. Income Statement (accum)'!M26</f>
        <v>-163471</v>
      </c>
      <c r="Q26" s="48">
        <f>'2. Income Statement (accum)'!N26-'2. Income Statement (accum)'!M26</f>
        <v>-134354</v>
      </c>
      <c r="R26" s="48">
        <f>'2. Income Statement (accum)'!O26-'2. Income Statement (accum)'!N26</f>
        <v>-33693</v>
      </c>
      <c r="S26" s="48">
        <f t="shared" si="47"/>
        <v>-168047</v>
      </c>
      <c r="T26" s="48">
        <f>'2. Income Statement (accum)'!P26</f>
        <v>-104689</v>
      </c>
      <c r="U26" s="48">
        <f>'2. Income Statement (accum)'!Q26-'2. Income Statement (accum)'!P26</f>
        <v>-72037</v>
      </c>
      <c r="V26" s="48">
        <f>'2. Income Statement (accum)'!R26-'2. Income Statement (accum)'!Q26</f>
        <v>-52265.388616680168</v>
      </c>
      <c r="W26" s="48">
        <f t="shared" ref="W26:W35" si="48">U26+V26</f>
        <v>-124302.38861668017</v>
      </c>
    </row>
    <row r="27" spans="1:23" x14ac:dyDescent="0.25">
      <c r="A27" s="47" t="s">
        <v>208</v>
      </c>
      <c r="B27" s="48">
        <f>'2. Income Statement (accum)'!B27</f>
        <v>-1314</v>
      </c>
      <c r="C27" s="48">
        <f>'2. Income Statement (accum)'!C27</f>
        <v>-5619</v>
      </c>
      <c r="D27" s="48">
        <f>'2. Income Statement (accum)'!D27</f>
        <v>-9919</v>
      </c>
      <c r="E27" s="48">
        <f>'2. Income Statement (accum)'!E27-'2. Income Statement (accum)'!D27</f>
        <v>-2532</v>
      </c>
      <c r="F27" s="48">
        <f>'2. Income Statement (accum)'!F27-'2. Income Statement (accum)'!E27</f>
        <v>-10262</v>
      </c>
      <c r="G27" s="48">
        <f t="shared" si="44"/>
        <v>-12794</v>
      </c>
      <c r="H27" s="48">
        <f>'2. Income Statement (accum)'!G27</f>
        <v>-20223</v>
      </c>
      <c r="I27" s="48">
        <f>'2. Income Statement (accum)'!H27-'2. Income Statement (accum)'!G27</f>
        <v>-8312</v>
      </c>
      <c r="J27" s="48">
        <f>'2. Income Statement (accum)'!I27-'2. Income Statement (accum)'!H27</f>
        <v>-164868</v>
      </c>
      <c r="K27" s="48">
        <f t="shared" si="45"/>
        <v>-173180</v>
      </c>
      <c r="L27" s="48">
        <f>'2. Income Statement (accum)'!J27</f>
        <v>-24677</v>
      </c>
      <c r="M27" s="48">
        <f>'2. Income Statement (accum)'!K27-'2. Income Statement (accum)'!J27</f>
        <v>-53548</v>
      </c>
      <c r="N27" s="48">
        <f>'2. Income Statement (accum)'!L27-'2. Income Statement (accum)'!K27</f>
        <v>-42260</v>
      </c>
      <c r="O27" s="48">
        <f t="shared" si="46"/>
        <v>-95808</v>
      </c>
      <c r="P27" s="48">
        <f>'2. Income Statement (accum)'!M27</f>
        <v>-93152</v>
      </c>
      <c r="Q27" s="48">
        <f>'2. Income Statement (accum)'!N27-'2. Income Statement (accum)'!M27</f>
        <v>-24761</v>
      </c>
      <c r="R27" s="48">
        <f>'2. Income Statement (accum)'!O27-'2. Income Statement (accum)'!N27</f>
        <v>-39960</v>
      </c>
      <c r="S27" s="48">
        <f t="shared" si="47"/>
        <v>-64721</v>
      </c>
      <c r="T27" s="48">
        <f>'2. Income Statement (accum)'!P27</f>
        <v>-50193</v>
      </c>
      <c r="U27" s="48">
        <f>'2. Income Statement (accum)'!Q27-'2. Income Statement (accum)'!P27</f>
        <v>-44909</v>
      </c>
      <c r="V27" s="48">
        <f>'2. Income Statement (accum)'!R27-'2. Income Statement (accum)'!Q27</f>
        <v>-64268.779129676113</v>
      </c>
      <c r="W27" s="48">
        <f t="shared" si="48"/>
        <v>-109177.77912967611</v>
      </c>
    </row>
    <row r="28" spans="1:23" x14ac:dyDescent="0.25">
      <c r="A28" s="47" t="s">
        <v>209</v>
      </c>
      <c r="B28" s="48">
        <f>'2. Income Statement (accum)'!B28</f>
        <v>0</v>
      </c>
      <c r="C28" s="48">
        <f>'2. Income Statement (accum)'!C28</f>
        <v>0</v>
      </c>
      <c r="D28" s="48">
        <f>'2. Income Statement (accum)'!D28</f>
        <v>-1393</v>
      </c>
      <c r="E28" s="48">
        <f>'2. Income Statement (accum)'!E28-'2. Income Statement (accum)'!D28</f>
        <v>-26681</v>
      </c>
      <c r="F28" s="48">
        <f>'2. Income Statement (accum)'!F28-'2. Income Statement (accum)'!E28</f>
        <v>-1969</v>
      </c>
      <c r="G28" s="48">
        <f t="shared" si="44"/>
        <v>-28650</v>
      </c>
      <c r="H28" s="48">
        <f>'2. Income Statement (accum)'!G28</f>
        <v>-2235</v>
      </c>
      <c r="I28" s="48">
        <f>'2. Income Statement (accum)'!H28-'2. Income Statement (accum)'!G28</f>
        <v>-7966</v>
      </c>
      <c r="J28" s="48">
        <f>'2. Income Statement (accum)'!I28-'2. Income Statement (accum)'!H28</f>
        <v>-6768</v>
      </c>
      <c r="K28" s="48">
        <f t="shared" si="45"/>
        <v>-14734</v>
      </c>
      <c r="L28" s="48">
        <f>'2. Income Statement (accum)'!J28</f>
        <v>-15654</v>
      </c>
      <c r="M28" s="48">
        <f>'2. Income Statement (accum)'!K28-'2. Income Statement (accum)'!J28</f>
        <v>-70830</v>
      </c>
      <c r="N28" s="48">
        <f>'2. Income Statement (accum)'!L28-'2. Income Statement (accum)'!K28</f>
        <v>-23038</v>
      </c>
      <c r="O28" s="48">
        <f t="shared" si="46"/>
        <v>-93868</v>
      </c>
      <c r="P28" s="48">
        <f>'2. Income Statement (accum)'!M28</f>
        <v>-44935</v>
      </c>
      <c r="Q28" s="48">
        <f>'2. Income Statement (accum)'!N28-'2. Income Statement (accum)'!M28</f>
        <v>-74502</v>
      </c>
      <c r="R28" s="48">
        <f>'2. Income Statement (accum)'!O28-'2. Income Statement (accum)'!N28</f>
        <v>-16333</v>
      </c>
      <c r="S28" s="48">
        <f t="shared" si="47"/>
        <v>-90835</v>
      </c>
      <c r="T28" s="48">
        <f>'2. Income Statement (accum)'!P28</f>
        <v>-40935</v>
      </c>
      <c r="U28" s="48">
        <f>'2. Income Statement (accum)'!Q28-'2. Income Statement (accum)'!P28</f>
        <v>-41825</v>
      </c>
      <c r="V28" s="48">
        <f>'2. Income Statement (accum)'!R28-'2. Income Statement (accum)'!Q28</f>
        <v>-73480.356939271267</v>
      </c>
      <c r="W28" s="48">
        <f t="shared" si="48"/>
        <v>-115305.35693927127</v>
      </c>
    </row>
    <row r="29" spans="1:23" x14ac:dyDescent="0.25">
      <c r="A29" s="47" t="s">
        <v>210</v>
      </c>
      <c r="B29" s="48">
        <f>'2. Income Statement (accum)'!B29</f>
        <v>0</v>
      </c>
      <c r="C29" s="48">
        <f>'2. Income Statement (accum)'!C29</f>
        <v>0</v>
      </c>
      <c r="D29" s="48">
        <f>'2. Income Statement (accum)'!D29</f>
        <v>0</v>
      </c>
      <c r="E29" s="48">
        <f>'2. Income Statement (accum)'!E29-'2. Income Statement (accum)'!D29</f>
        <v>0</v>
      </c>
      <c r="F29" s="48">
        <f>'2. Income Statement (accum)'!F29-'2. Income Statement (accum)'!E29</f>
        <v>0</v>
      </c>
      <c r="G29" s="48">
        <f t="shared" si="44"/>
        <v>0</v>
      </c>
      <c r="H29" s="48">
        <f>'2. Income Statement (accum)'!G29</f>
        <v>0</v>
      </c>
      <c r="I29" s="48">
        <f>'2. Income Statement (accum)'!H29-'2. Income Statement (accum)'!G29</f>
        <v>0</v>
      </c>
      <c r="J29" s="48">
        <f>'2. Income Statement (accum)'!I29-'2. Income Statement (accum)'!H29</f>
        <v>0</v>
      </c>
      <c r="K29" s="48">
        <f t="shared" si="45"/>
        <v>0</v>
      </c>
      <c r="L29" s="48">
        <f>'2. Income Statement (accum)'!J29</f>
        <v>-9389</v>
      </c>
      <c r="M29" s="48">
        <f>'2. Income Statement (accum)'!K29-'2. Income Statement (accum)'!J29</f>
        <v>9389</v>
      </c>
      <c r="N29" s="48">
        <f>'2. Income Statement (accum)'!L29-'2. Income Statement (accum)'!K29</f>
        <v>-15372</v>
      </c>
      <c r="O29" s="48">
        <f t="shared" si="46"/>
        <v>-5983</v>
      </c>
      <c r="P29" s="48">
        <f>'2. Income Statement (accum)'!M29</f>
        <v>-42253</v>
      </c>
      <c r="Q29" s="48">
        <f>'2. Income Statement (accum)'!N29-'2. Income Statement (accum)'!M29</f>
        <v>-27422</v>
      </c>
      <c r="R29" s="48">
        <f>'2. Income Statement (accum)'!O29-'2. Income Statement (accum)'!N29</f>
        <v>-96342</v>
      </c>
      <c r="S29" s="48">
        <f t="shared" si="47"/>
        <v>-123764</v>
      </c>
      <c r="T29" s="48">
        <f>'2. Income Statement (accum)'!P29</f>
        <v>-77442</v>
      </c>
      <c r="U29" s="48">
        <f>'2. Income Statement (accum)'!Q29-'2. Income Statement (accum)'!P29</f>
        <v>-30958</v>
      </c>
      <c r="V29" s="48">
        <f>'2. Income Statement (accum)'!R29-'2. Income Statement (accum)'!Q29</f>
        <v>23304</v>
      </c>
      <c r="W29" s="48">
        <f t="shared" si="48"/>
        <v>-7654</v>
      </c>
    </row>
    <row r="30" spans="1:23" x14ac:dyDescent="0.25">
      <c r="A30" s="47" t="s">
        <v>196</v>
      </c>
      <c r="B30" s="48">
        <f>'2. Income Statement (accum)'!B30</f>
        <v>0</v>
      </c>
      <c r="C30" s="48">
        <f>'2. Income Statement (accum)'!C30</f>
        <v>-953</v>
      </c>
      <c r="D30" s="48">
        <f>'2. Income Statement (accum)'!D30</f>
        <v>-5618</v>
      </c>
      <c r="E30" s="48">
        <f>'2. Income Statement (accum)'!E30-'2. Income Statement (accum)'!D30</f>
        <v>-8665</v>
      </c>
      <c r="F30" s="48">
        <f>'2. Income Statement (accum)'!F30-'2. Income Statement (accum)'!E30</f>
        <v>-94</v>
      </c>
      <c r="G30" s="48">
        <f t="shared" si="44"/>
        <v>-8759</v>
      </c>
      <c r="H30" s="48">
        <f>'2. Income Statement (accum)'!G30</f>
        <v>-17233</v>
      </c>
      <c r="I30" s="48">
        <f>'2. Income Statement (accum)'!H30-'2. Income Statement (accum)'!G30</f>
        <v>-8787</v>
      </c>
      <c r="J30" s="48">
        <f>'2. Income Statement (accum)'!I30-'2. Income Statement (accum)'!H30</f>
        <v>-9143</v>
      </c>
      <c r="K30" s="48">
        <f t="shared" si="45"/>
        <v>-17930</v>
      </c>
      <c r="L30" s="48">
        <f>'2. Income Statement (accum)'!J30</f>
        <v>-11686</v>
      </c>
      <c r="M30" s="48">
        <f>'2. Income Statement (accum)'!K30-'2. Income Statement (accum)'!J30</f>
        <v>-43646</v>
      </c>
      <c r="N30" s="48">
        <f>'2. Income Statement (accum)'!L30-'2. Income Statement (accum)'!K30</f>
        <v>-16940</v>
      </c>
      <c r="O30" s="48">
        <f t="shared" si="46"/>
        <v>-60586</v>
      </c>
      <c r="P30" s="48">
        <f>'2. Income Statement (accum)'!M30</f>
        <v>-39975</v>
      </c>
      <c r="Q30" s="48">
        <f>'2. Income Statement (accum)'!N30-'2. Income Statement (accum)'!M30</f>
        <v>-21671</v>
      </c>
      <c r="R30" s="48">
        <f>'2. Income Statement (accum)'!O30-'2. Income Statement (accum)'!N30</f>
        <v>-19951</v>
      </c>
      <c r="S30" s="48">
        <f t="shared" si="47"/>
        <v>-41622</v>
      </c>
      <c r="T30" s="48">
        <f>'2. Income Statement (accum)'!P30</f>
        <v>-43395</v>
      </c>
      <c r="U30" s="48">
        <f>'2. Income Statement (accum)'!Q30-'2. Income Statement (accum)'!P30</f>
        <v>-57897</v>
      </c>
      <c r="V30" s="48">
        <f>'2. Income Statement (accum)'!R30-'2. Income Statement (accum)'!Q30</f>
        <v>-4325</v>
      </c>
      <c r="W30" s="48">
        <f t="shared" si="48"/>
        <v>-62222</v>
      </c>
    </row>
    <row r="31" spans="1:23" x14ac:dyDescent="0.25">
      <c r="A31" s="47" t="s">
        <v>203</v>
      </c>
      <c r="B31" s="48">
        <f>'2. Income Statement (accum)'!B31</f>
        <v>0</v>
      </c>
      <c r="C31" s="48">
        <f>'2. Income Statement (accum)'!C31</f>
        <v>0</v>
      </c>
      <c r="D31" s="48">
        <f>'2. Income Statement (accum)'!D31</f>
        <v>0</v>
      </c>
      <c r="E31" s="48">
        <f>'2. Income Statement (accum)'!E31-'2. Income Statement (accum)'!D31</f>
        <v>0</v>
      </c>
      <c r="F31" s="48">
        <f>'2. Income Statement (accum)'!F31-'2. Income Statement (accum)'!E31</f>
        <v>0</v>
      </c>
      <c r="G31" s="48">
        <f t="shared" si="44"/>
        <v>0</v>
      </c>
      <c r="H31" s="48">
        <f>'2. Income Statement (accum)'!G31</f>
        <v>0</v>
      </c>
      <c r="I31" s="48">
        <f>'2. Income Statement (accum)'!H31-'2. Income Statement (accum)'!G31</f>
        <v>-8296</v>
      </c>
      <c r="J31" s="48">
        <f>'2. Income Statement (accum)'!I31-'2. Income Statement (accum)'!H31</f>
        <v>-7957</v>
      </c>
      <c r="K31" s="48">
        <f t="shared" si="45"/>
        <v>-16253</v>
      </c>
      <c r="L31" s="48">
        <f>'2. Income Statement (accum)'!J31</f>
        <v>-9135</v>
      </c>
      <c r="M31" s="48">
        <f>'2. Income Statement (accum)'!K31-'2. Income Statement (accum)'!J31</f>
        <v>-2318</v>
      </c>
      <c r="N31" s="48">
        <f>'2. Income Statement (accum)'!L31-'2. Income Statement (accum)'!K31</f>
        <v>-17314</v>
      </c>
      <c r="O31" s="48">
        <f t="shared" si="46"/>
        <v>-19632</v>
      </c>
      <c r="P31" s="48">
        <f>'2. Income Statement (accum)'!M31</f>
        <v>-23588</v>
      </c>
      <c r="Q31" s="48">
        <f>'2. Income Statement (accum)'!N31-'2. Income Statement (accum)'!M31</f>
        <v>-6917</v>
      </c>
      <c r="R31" s="48">
        <f>'2. Income Statement (accum)'!O31-'2. Income Statement (accum)'!N31</f>
        <v>-15021</v>
      </c>
      <c r="S31" s="48">
        <f t="shared" si="47"/>
        <v>-21938</v>
      </c>
      <c r="T31" s="48">
        <f>'2. Income Statement (accum)'!P31</f>
        <v>-11621</v>
      </c>
      <c r="U31" s="48">
        <f>'2. Income Statement (accum)'!Q31-'2. Income Statement (accum)'!P31</f>
        <v>-10273</v>
      </c>
      <c r="V31" s="48">
        <f>'2. Income Statement (accum)'!R31-'2. Income Statement (accum)'!Q31</f>
        <v>-11380.997009838058</v>
      </c>
      <c r="W31" s="48">
        <f t="shared" si="48"/>
        <v>-21653.997009838058</v>
      </c>
    </row>
    <row r="32" spans="1:23" x14ac:dyDescent="0.25">
      <c r="A32" s="47" t="s">
        <v>211</v>
      </c>
      <c r="B32" s="48">
        <f>'2. Income Statement (accum)'!B32</f>
        <v>-1571</v>
      </c>
      <c r="C32" s="48">
        <f>'2. Income Statement (accum)'!C32</f>
        <v>-1955</v>
      </c>
      <c r="D32" s="48">
        <f>'2. Income Statement (accum)'!D32</f>
        <v>0</v>
      </c>
      <c r="E32" s="48">
        <f>'2. Income Statement (accum)'!E32-'2. Income Statement (accum)'!D32</f>
        <v>0</v>
      </c>
      <c r="F32" s="48">
        <f>'2. Income Statement (accum)'!F32-'2. Income Statement (accum)'!E32</f>
        <v>-2337</v>
      </c>
      <c r="G32" s="48">
        <f t="shared" si="44"/>
        <v>-2337</v>
      </c>
      <c r="H32" s="48">
        <f>'2. Income Statement (accum)'!G32</f>
        <v>-2550</v>
      </c>
      <c r="I32" s="48">
        <f>'2. Income Statement (accum)'!H32-'2. Income Statement (accum)'!G32</f>
        <v>-5453</v>
      </c>
      <c r="J32" s="48">
        <f>'2. Income Statement (accum)'!I32-'2. Income Statement (accum)'!H32</f>
        <v>-1990</v>
      </c>
      <c r="K32" s="48">
        <f t="shared" si="45"/>
        <v>-7443</v>
      </c>
      <c r="L32" s="48">
        <f>'2. Income Statement (accum)'!J32</f>
        <v>-8677</v>
      </c>
      <c r="M32" s="48">
        <f>'2. Income Statement (accum)'!K32-'2. Income Statement (accum)'!J32</f>
        <v>-9869</v>
      </c>
      <c r="N32" s="48">
        <f>'2. Income Statement (accum)'!L32-'2. Income Statement (accum)'!K32</f>
        <v>-11317</v>
      </c>
      <c r="O32" s="48">
        <f t="shared" si="46"/>
        <v>-21186</v>
      </c>
      <c r="P32" s="48">
        <f>'2. Income Statement (accum)'!M32</f>
        <v>-16155</v>
      </c>
      <c r="Q32" s="48">
        <f>'2. Income Statement (accum)'!N32-'2. Income Statement (accum)'!M32</f>
        <v>-18291</v>
      </c>
      <c r="R32" s="48">
        <f>'2. Income Statement (accum)'!O32-'2. Income Statement (accum)'!N32</f>
        <v>-45055</v>
      </c>
      <c r="S32" s="48">
        <f t="shared" si="47"/>
        <v>-63346</v>
      </c>
      <c r="T32" s="48">
        <f>'2. Income Statement (accum)'!P32</f>
        <v>-22098</v>
      </c>
      <c r="U32" s="48">
        <f>'2. Income Statement (accum)'!Q32-'2. Income Statement (accum)'!P32</f>
        <v>-6953</v>
      </c>
      <c r="V32" s="48">
        <f>'2. Income Statement (accum)'!R32-'2. Income Statement (accum)'!Q32</f>
        <v>-3093.482484048578</v>
      </c>
      <c r="W32" s="48">
        <f t="shared" si="48"/>
        <v>-10046.482484048578</v>
      </c>
    </row>
    <row r="33" spans="1:23" x14ac:dyDescent="0.25">
      <c r="A33" s="47" t="s">
        <v>200</v>
      </c>
      <c r="B33" s="48">
        <f>'2. Income Statement (accum)'!B33</f>
        <v>0</v>
      </c>
      <c r="C33" s="48">
        <f>'2. Income Statement (accum)'!C33</f>
        <v>-2221</v>
      </c>
      <c r="D33" s="48">
        <f>'2. Income Statement (accum)'!D33</f>
        <v>-1832</v>
      </c>
      <c r="E33" s="48">
        <f>'2. Income Statement (accum)'!E33-'2. Income Statement (accum)'!D33</f>
        <v>-576</v>
      </c>
      <c r="F33" s="48">
        <f>'2. Income Statement (accum)'!F33-'2. Income Statement (accum)'!E33</f>
        <v>-798</v>
      </c>
      <c r="G33" s="48">
        <f t="shared" si="44"/>
        <v>-1374</v>
      </c>
      <c r="H33" s="48">
        <f>'2. Income Statement (accum)'!G33</f>
        <v>-1349</v>
      </c>
      <c r="I33" s="48">
        <f>'2. Income Statement (accum)'!H33-'2. Income Statement (accum)'!G33</f>
        <v>-701</v>
      </c>
      <c r="J33" s="48">
        <f>'2. Income Statement (accum)'!I33-'2. Income Statement (accum)'!H33</f>
        <v>-1086</v>
      </c>
      <c r="K33" s="48">
        <f t="shared" si="45"/>
        <v>-1787</v>
      </c>
      <c r="L33" s="48">
        <f>'2. Income Statement (accum)'!J33</f>
        <v>-7704</v>
      </c>
      <c r="M33" s="48">
        <f>'2. Income Statement (accum)'!K33-'2. Income Statement (accum)'!J33</f>
        <v>-2789</v>
      </c>
      <c r="N33" s="48">
        <f>'2. Income Statement (accum)'!L33-'2. Income Statement (accum)'!K33</f>
        <v>-3386</v>
      </c>
      <c r="O33" s="48">
        <f t="shared" si="46"/>
        <v>-6175</v>
      </c>
      <c r="P33" s="48">
        <f>'2. Income Statement (accum)'!M33</f>
        <v>-9382</v>
      </c>
      <c r="Q33" s="48">
        <f>'2. Income Statement (accum)'!N33-'2. Income Statement (accum)'!M33</f>
        <v>-5047</v>
      </c>
      <c r="R33" s="48">
        <f>'2. Income Statement (accum)'!O33-'2. Income Statement (accum)'!N33</f>
        <v>-6238</v>
      </c>
      <c r="S33" s="48">
        <f t="shared" si="47"/>
        <v>-11285</v>
      </c>
      <c r="T33" s="48">
        <f>'2. Income Statement (accum)'!P33</f>
        <v>-32692</v>
      </c>
      <c r="U33" s="48">
        <f>'2. Income Statement (accum)'!Q33-'2. Income Statement (accum)'!P33</f>
        <v>-10600</v>
      </c>
      <c r="V33" s="48">
        <f>'2. Income Statement (accum)'!R33-'2. Income Statement (accum)'!Q33</f>
        <v>-59778.092576558702</v>
      </c>
      <c r="W33" s="48">
        <f t="shared" si="48"/>
        <v>-70378.092576558702</v>
      </c>
    </row>
    <row r="34" spans="1:23" x14ac:dyDescent="0.25">
      <c r="A34" s="47" t="s">
        <v>198</v>
      </c>
      <c r="B34" s="48">
        <f>'2. Income Statement (accum)'!B34</f>
        <v>-466</v>
      </c>
      <c r="C34" s="48">
        <f>'2. Income Statement (accum)'!C34</f>
        <v>-6746</v>
      </c>
      <c r="D34" s="48">
        <f>'2. Income Statement (accum)'!D34</f>
        <v>-9400</v>
      </c>
      <c r="E34" s="48">
        <f>'2. Income Statement (accum)'!E34-'2. Income Statement (accum)'!D34</f>
        <v>-4747</v>
      </c>
      <c r="F34" s="48">
        <f>'2. Income Statement (accum)'!F34-'2. Income Statement (accum)'!E34</f>
        <v>-3538</v>
      </c>
      <c r="G34" s="48">
        <f t="shared" si="44"/>
        <v>-8285</v>
      </c>
      <c r="H34" s="48">
        <f>'2. Income Statement (accum)'!G34</f>
        <v>-11856</v>
      </c>
      <c r="I34" s="48">
        <f>'2. Income Statement (accum)'!H34-'2. Income Statement (accum)'!G34</f>
        <v>-5946</v>
      </c>
      <c r="J34" s="48">
        <f>'2. Income Statement (accum)'!I34-'2. Income Statement (accum)'!H34</f>
        <v>-3877</v>
      </c>
      <c r="K34" s="48">
        <f t="shared" si="45"/>
        <v>-9823</v>
      </c>
      <c r="L34" s="48">
        <f>'2. Income Statement (accum)'!J34</f>
        <v>-499</v>
      </c>
      <c r="M34" s="48">
        <f>'2. Income Statement (accum)'!K34-'2. Income Statement (accum)'!J34</f>
        <v>-10248</v>
      </c>
      <c r="N34" s="48">
        <f>'2. Income Statement (accum)'!L34-'2. Income Statement (accum)'!K34</f>
        <v>-4664</v>
      </c>
      <c r="O34" s="48">
        <f t="shared" si="46"/>
        <v>-14912</v>
      </c>
      <c r="P34" s="48">
        <f>'2. Income Statement (accum)'!M34</f>
        <v>-6523</v>
      </c>
      <c r="Q34" s="48">
        <f>'2. Income Statement (accum)'!N34-'2. Income Statement (accum)'!M34</f>
        <v>-3999</v>
      </c>
      <c r="R34" s="48">
        <f>'2. Income Statement (accum)'!O34-'2. Income Statement (accum)'!N34</f>
        <v>-6181</v>
      </c>
      <c r="S34" s="48">
        <f t="shared" si="47"/>
        <v>-10180</v>
      </c>
      <c r="T34" s="48">
        <f>'2. Income Statement (accum)'!P34</f>
        <v>-3455</v>
      </c>
      <c r="U34" s="48">
        <f>'2. Income Statement (accum)'!Q34-'2. Income Statement (accum)'!P34</f>
        <v>-2933</v>
      </c>
      <c r="V34" s="48">
        <f>'2. Income Statement (accum)'!R34-'2. Income Statement (accum)'!Q34</f>
        <v>-1677.2987890283393</v>
      </c>
      <c r="W34" s="48">
        <f t="shared" si="48"/>
        <v>-4610.2987890283393</v>
      </c>
    </row>
    <row r="35" spans="1:23" x14ac:dyDescent="0.25">
      <c r="A35" s="47" t="s">
        <v>100</v>
      </c>
      <c r="B35" s="48">
        <f>'2. Income Statement (accum)'!B35</f>
        <v>-619</v>
      </c>
      <c r="C35" s="48">
        <f>'2. Income Statement (accum)'!C35</f>
        <v>-9069</v>
      </c>
      <c r="D35" s="48">
        <f>'2. Income Statement (accum)'!D35</f>
        <v>-4657</v>
      </c>
      <c r="E35" s="48">
        <f>'2. Income Statement (accum)'!E35-'2. Income Statement (accum)'!D35</f>
        <v>-2607</v>
      </c>
      <c r="F35" s="48">
        <f>'2. Income Statement (accum)'!F35-'2. Income Statement (accum)'!E35</f>
        <v>-9426</v>
      </c>
      <c r="G35" s="48">
        <f t="shared" si="44"/>
        <v>-12033</v>
      </c>
      <c r="H35" s="48">
        <f>'2. Income Statement (accum)'!G35</f>
        <v>-18900</v>
      </c>
      <c r="I35" s="48">
        <f>'2. Income Statement (accum)'!H35-'2. Income Statement (accum)'!G35</f>
        <v>-10749</v>
      </c>
      <c r="J35" s="48">
        <f>'2. Income Statement (accum)'!I35-'2. Income Statement (accum)'!H35</f>
        <v>-11250</v>
      </c>
      <c r="K35" s="48">
        <f t="shared" si="45"/>
        <v>-21999</v>
      </c>
      <c r="L35" s="48">
        <f>'2. Income Statement (accum)'!J35</f>
        <v>-40961</v>
      </c>
      <c r="M35" s="48">
        <f>'2. Income Statement (accum)'!K35-'2. Income Statement (accum)'!J35</f>
        <v>-42194</v>
      </c>
      <c r="N35" s="48">
        <f>'2. Income Statement (accum)'!L35-'2. Income Statement (accum)'!K35</f>
        <v>-20030</v>
      </c>
      <c r="O35" s="48">
        <f t="shared" si="46"/>
        <v>-62224</v>
      </c>
      <c r="P35" s="48">
        <f>'2. Income Statement (accum)'!M35</f>
        <v>-61477</v>
      </c>
      <c r="Q35" s="48">
        <f>'2. Income Statement (accum)'!N35-'2. Income Statement (accum)'!M35</f>
        <v>-45746</v>
      </c>
      <c r="R35" s="48">
        <f>'2. Income Statement (accum)'!O35-'2. Income Statement (accum)'!N35</f>
        <v>23322</v>
      </c>
      <c r="S35" s="48">
        <f t="shared" si="47"/>
        <v>-22424</v>
      </c>
      <c r="T35" s="48">
        <f>'2. Income Statement (accum)'!P35</f>
        <v>-110945</v>
      </c>
      <c r="U35" s="48">
        <f>'2. Income Statement (accum)'!Q35-'2. Income Statement (accum)'!P35</f>
        <v>-1019</v>
      </c>
      <c r="V35" s="48">
        <f>'2. Income Statement (accum)'!R35-'2. Income Statement (accum)'!Q35</f>
        <v>-71020</v>
      </c>
      <c r="W35" s="48">
        <f t="shared" si="48"/>
        <v>-72039</v>
      </c>
    </row>
    <row r="36" spans="1:23" x14ac:dyDescent="0.25">
      <c r="A36" s="6" t="s">
        <v>47</v>
      </c>
      <c r="B36" s="4">
        <v>22</v>
      </c>
      <c r="C36" s="4">
        <v>1658</v>
      </c>
      <c r="D36" s="4">
        <v>2357</v>
      </c>
      <c r="E36" s="4">
        <f>'2. Income Statement (accum)'!E36-'2. Income Statement (accum)'!D36</f>
        <v>581</v>
      </c>
      <c r="F36" s="4">
        <v>46574</v>
      </c>
      <c r="G36" s="4">
        <v>47155</v>
      </c>
      <c r="H36" s="4">
        <v>12107</v>
      </c>
      <c r="I36" s="4">
        <v>20419</v>
      </c>
      <c r="J36" s="4">
        <f t="shared" ref="J36" si="49">SUM(J37:J41)</f>
        <v>26277</v>
      </c>
      <c r="K36" s="4">
        <f t="shared" ref="K36" si="50">SUM(K37:K41)</f>
        <v>46696</v>
      </c>
      <c r="L36" s="4">
        <f t="shared" ref="L36" si="51">SUM(L37:L41)</f>
        <v>29708</v>
      </c>
      <c r="M36" s="4">
        <f t="shared" ref="M36" si="52">SUM(M37:M41)</f>
        <v>41744</v>
      </c>
      <c r="N36" s="4">
        <f t="shared" ref="N36" si="53">SUM(N37:N41)</f>
        <v>-27442</v>
      </c>
      <c r="O36" s="4">
        <f t="shared" ref="O36" si="54">SUM(O37:O41)</f>
        <v>14302</v>
      </c>
      <c r="P36" s="4">
        <f>SUM(P37:P41)</f>
        <v>9801</v>
      </c>
      <c r="Q36" s="4">
        <f>'2. Income Statement (accum)'!N36-'2. Income Statement (accum)'!M36</f>
        <v>4055</v>
      </c>
      <c r="R36" s="4">
        <f>'2. Income Statement (accum)'!O36-'2. Income Statement (accum)'!N36</f>
        <v>10713</v>
      </c>
      <c r="S36" s="4">
        <f>SUM(S37:S41)</f>
        <v>14768</v>
      </c>
      <c r="T36" s="4">
        <f t="shared" ref="T36" si="55">SUM(T37:T41)</f>
        <v>8995</v>
      </c>
      <c r="U36" s="4">
        <f>'2. Income Statement (accum)'!Q36-'2. Income Statement (accum)'!P36</f>
        <v>13693</v>
      </c>
      <c r="V36" s="4">
        <f>'2. Income Statement (accum)'!R36-'2. Income Statement (accum)'!Q36</f>
        <v>1440.9132619838056</v>
      </c>
      <c r="W36" s="5">
        <f>SUM(W37:W41)</f>
        <v>15133.913261983806</v>
      </c>
    </row>
    <row r="37" spans="1:23" x14ac:dyDescent="0.25">
      <c r="A37" s="47" t="s">
        <v>98</v>
      </c>
      <c r="B37" s="48">
        <f>'2. Income Statement (accum)'!B37</f>
        <v>0</v>
      </c>
      <c r="C37" s="48">
        <f>'2. Income Statement (accum)'!C37</f>
        <v>0</v>
      </c>
      <c r="D37" s="48">
        <f>'2. Income Statement (accum)'!D37</f>
        <v>0</v>
      </c>
      <c r="E37" s="48">
        <f>'2. Income Statement (accum)'!E37-'2. Income Statement (accum)'!D37</f>
        <v>0</v>
      </c>
      <c r="F37" s="48">
        <f>'2. Income Statement (accum)'!F37-'2. Income Statement (accum)'!E37</f>
        <v>35712</v>
      </c>
      <c r="G37" s="48">
        <f t="shared" ref="G37:G41" si="56">F37+E37</f>
        <v>35712</v>
      </c>
      <c r="H37" s="48">
        <f>'2. Income Statement (accum)'!G37</f>
        <v>0</v>
      </c>
      <c r="I37" s="48">
        <f>'2. Income Statement (accum)'!H37-'2. Income Statement (accum)'!G37</f>
        <v>0</v>
      </c>
      <c r="J37" s="48">
        <f>'2. Income Statement (accum)'!I37-'2. Income Statement (accum)'!H37</f>
        <v>22764</v>
      </c>
      <c r="K37" s="48">
        <f t="shared" ref="K37:K41" si="57">J37+I37</f>
        <v>22764</v>
      </c>
      <c r="L37" s="48">
        <f>'2. Income Statement (accum)'!J37</f>
        <v>5691</v>
      </c>
      <c r="M37" s="48">
        <f>'2. Income Statement (accum)'!K37-'2. Income Statement (accum)'!J37</f>
        <v>2846</v>
      </c>
      <c r="N37" s="48">
        <f>'2. Income Statement (accum)'!L37-'2. Income Statement (accum)'!K37</f>
        <v>2845</v>
      </c>
      <c r="O37" s="48">
        <f t="shared" ref="O37:O41" si="58">N37+M37</f>
        <v>5691</v>
      </c>
      <c r="P37" s="48">
        <f>'2. Income Statement (accum)'!M37</f>
        <v>5691</v>
      </c>
      <c r="Q37" s="48"/>
      <c r="R37" s="48"/>
      <c r="S37" s="48">
        <f>'2. Income Statement (accum)'!O37-'2. Income Statement (accum)'!M37</f>
        <v>5691</v>
      </c>
      <c r="T37" s="48">
        <f>'2. Income Statement (accum)'!P37</f>
        <v>0</v>
      </c>
      <c r="U37" s="48"/>
      <c r="V37" s="48"/>
      <c r="W37" s="48">
        <f>'2. Income Statement (accum)'!R37-'2. Income Statement (accum)'!P37</f>
        <v>0</v>
      </c>
    </row>
    <row r="38" spans="1:23" x14ac:dyDescent="0.25">
      <c r="A38" s="47" t="s">
        <v>212</v>
      </c>
      <c r="B38" s="48">
        <f>'2. Income Statement (accum)'!B38</f>
        <v>0</v>
      </c>
      <c r="C38" s="48">
        <f>'2. Income Statement (accum)'!C38</f>
        <v>0</v>
      </c>
      <c r="D38" s="48">
        <f>'2. Income Statement (accum)'!D38</f>
        <v>0</v>
      </c>
      <c r="E38" s="48">
        <f>'2. Income Statement (accum)'!E38-'2. Income Statement (accum)'!D38</f>
        <v>0</v>
      </c>
      <c r="F38" s="48">
        <f>'2. Income Statement (accum)'!F38-'2. Income Statement (accum)'!E38</f>
        <v>0</v>
      </c>
      <c r="G38" s="48">
        <f t="shared" si="56"/>
        <v>0</v>
      </c>
      <c r="H38" s="48">
        <f>'2. Income Statement (accum)'!G38</f>
        <v>0</v>
      </c>
      <c r="I38" s="48">
        <f>'2. Income Statement (accum)'!H38-'2. Income Statement (accum)'!G38</f>
        <v>0</v>
      </c>
      <c r="J38" s="48">
        <f>'2. Income Statement (accum)'!I38-'2. Income Statement (accum)'!H38</f>
        <v>0</v>
      </c>
      <c r="K38" s="48">
        <f t="shared" si="57"/>
        <v>0</v>
      </c>
      <c r="L38" s="48">
        <f>'2. Income Statement (accum)'!J38</f>
        <v>13890</v>
      </c>
      <c r="M38" s="48">
        <f>'2. Income Statement (accum)'!K38-'2. Income Statement (accum)'!J38</f>
        <v>0</v>
      </c>
      <c r="N38" s="48">
        <f>'2. Income Statement (accum)'!L38-'2. Income Statement (accum)'!K38</f>
        <v>2062</v>
      </c>
      <c r="O38" s="48">
        <f t="shared" si="58"/>
        <v>2062</v>
      </c>
      <c r="P38" s="48">
        <f>'2. Income Statement (accum)'!M38</f>
        <v>1000</v>
      </c>
      <c r="Q38" s="48"/>
      <c r="R38" s="48"/>
      <c r="S38" s="48">
        <f>'2. Income Statement (accum)'!O38-'2. Income Statement (accum)'!M38</f>
        <v>0</v>
      </c>
      <c r="T38" s="48">
        <f>'2. Income Statement (accum)'!P38</f>
        <v>0</v>
      </c>
      <c r="U38" s="48"/>
      <c r="V38" s="48"/>
      <c r="W38" s="48">
        <f>'2. Income Statement (accum)'!R38-'2. Income Statement (accum)'!P38</f>
        <v>0</v>
      </c>
    </row>
    <row r="39" spans="1:23" x14ac:dyDescent="0.25">
      <c r="A39" s="47" t="s">
        <v>100</v>
      </c>
      <c r="B39" s="48">
        <f>'2. Income Statement (accum)'!B39</f>
        <v>22</v>
      </c>
      <c r="C39" s="48">
        <f>'2. Income Statement (accum)'!C39</f>
        <v>1658</v>
      </c>
      <c r="D39" s="48">
        <f>'2. Income Statement (accum)'!D39</f>
        <v>2357</v>
      </c>
      <c r="E39" s="48">
        <f>'2. Income Statement (accum)'!E39-'2. Income Statement (accum)'!D39</f>
        <v>581</v>
      </c>
      <c r="F39" s="48">
        <f>'2. Income Statement (accum)'!F39-'2. Income Statement (accum)'!E39</f>
        <v>3666</v>
      </c>
      <c r="G39" s="48">
        <f t="shared" si="56"/>
        <v>4247</v>
      </c>
      <c r="H39" s="48">
        <f>'2. Income Statement (accum)'!G39</f>
        <v>12107</v>
      </c>
      <c r="I39" s="48">
        <f>'2. Income Statement (accum)'!H39-'2. Income Statement (accum)'!G39</f>
        <v>1228</v>
      </c>
      <c r="J39" s="48">
        <f>'2. Income Statement (accum)'!I39-'2. Income Statement (accum)'!H39</f>
        <v>2819</v>
      </c>
      <c r="K39" s="48">
        <f t="shared" si="57"/>
        <v>4047</v>
      </c>
      <c r="L39" s="48">
        <f>'2. Income Statement (accum)'!J39</f>
        <v>10127</v>
      </c>
      <c r="M39" s="48">
        <f>'2. Income Statement (accum)'!K39-'2. Income Statement (accum)'!J39</f>
        <v>38898</v>
      </c>
      <c r="N39" s="48">
        <f>'2. Income Statement (accum)'!L39-'2. Income Statement (accum)'!K39</f>
        <v>-32349</v>
      </c>
      <c r="O39" s="48">
        <f t="shared" si="58"/>
        <v>6549</v>
      </c>
      <c r="P39" s="48">
        <f>'2. Income Statement (accum)'!M39</f>
        <v>3110</v>
      </c>
      <c r="Q39" s="48"/>
      <c r="R39" s="48"/>
      <c r="S39" s="48">
        <f>'2. Income Statement (accum)'!O39-'2. Income Statement (accum)'!M39</f>
        <v>9077</v>
      </c>
      <c r="T39" s="48">
        <f>'2. Income Statement (accum)'!P39</f>
        <v>8995</v>
      </c>
      <c r="U39" s="48"/>
      <c r="V39" s="48"/>
      <c r="W39" s="48">
        <f>'2. Income Statement (accum)'!R39-'2. Income Statement (accum)'!P39</f>
        <v>15133.913261983806</v>
      </c>
    </row>
    <row r="40" spans="1:23" x14ac:dyDescent="0.25">
      <c r="A40" s="47" t="s">
        <v>225</v>
      </c>
      <c r="B40" s="48">
        <f>'2. Income Statement (accum)'!B40</f>
        <v>0</v>
      </c>
      <c r="C40" s="48">
        <f>'2. Income Statement (accum)'!C40</f>
        <v>0</v>
      </c>
      <c r="D40" s="48">
        <f>'2. Income Statement (accum)'!D40</f>
        <v>0</v>
      </c>
      <c r="E40" s="48">
        <f>'2. Income Statement (accum)'!E40-'2. Income Statement (accum)'!D40</f>
        <v>0</v>
      </c>
      <c r="F40" s="48">
        <f>'2. Income Statement (accum)'!F40-'2. Income Statement (accum)'!E40</f>
        <v>0</v>
      </c>
      <c r="G40" s="48">
        <f t="shared" si="56"/>
        <v>0</v>
      </c>
      <c r="H40" s="48">
        <f>'2. Income Statement (accum)'!G40</f>
        <v>0</v>
      </c>
      <c r="I40" s="48">
        <f>'2. Income Statement (accum)'!H40-'2. Income Statement (accum)'!G40</f>
        <v>19191</v>
      </c>
      <c r="J40" s="48">
        <f>'2. Income Statement (accum)'!I40-'2. Income Statement (accum)'!H40</f>
        <v>694</v>
      </c>
      <c r="K40" s="48">
        <f t="shared" si="57"/>
        <v>19885</v>
      </c>
      <c r="L40" s="48">
        <f>'2. Income Statement (accum)'!J40</f>
        <v>0</v>
      </c>
      <c r="M40" s="48">
        <f>'2. Income Statement (accum)'!K40-'2. Income Statement (accum)'!J40</f>
        <v>0</v>
      </c>
      <c r="N40" s="48">
        <f>'2. Income Statement (accum)'!L40-'2. Income Statement (accum)'!K40</f>
        <v>0</v>
      </c>
      <c r="O40" s="48">
        <f t="shared" si="58"/>
        <v>0</v>
      </c>
      <c r="P40" s="48">
        <f>'2. Income Statement (accum)'!M40</f>
        <v>0</v>
      </c>
      <c r="Q40" s="48"/>
      <c r="R40" s="48"/>
      <c r="S40" s="48">
        <f>'2. Income Statement (accum)'!O40-'2. Income Statement (accum)'!M40</f>
        <v>0</v>
      </c>
      <c r="T40" s="48">
        <f>'2. Income Statement (accum)'!P40</f>
        <v>0</v>
      </c>
      <c r="U40" s="48"/>
      <c r="V40" s="48"/>
      <c r="W40" s="48">
        <f>'2. Income Statement (accum)'!R40-'2. Income Statement (accum)'!P40</f>
        <v>0</v>
      </c>
    </row>
    <row r="41" spans="1:23" x14ac:dyDescent="0.25">
      <c r="A41" s="47" t="s">
        <v>63</v>
      </c>
      <c r="B41" s="48">
        <f>'2. Income Statement (accum)'!B41</f>
        <v>0</v>
      </c>
      <c r="C41" s="48">
        <f>'2. Income Statement (accum)'!C41</f>
        <v>0</v>
      </c>
      <c r="D41" s="48">
        <f>'2. Income Statement (accum)'!D41</f>
        <v>0</v>
      </c>
      <c r="E41" s="48">
        <f>'2. Income Statement (accum)'!E41-'2. Income Statement (accum)'!D41</f>
        <v>0</v>
      </c>
      <c r="F41" s="48">
        <f>'2. Income Statement (accum)'!F41-'2. Income Statement (accum)'!E41</f>
        <v>7196</v>
      </c>
      <c r="G41" s="48">
        <f t="shared" si="56"/>
        <v>7196</v>
      </c>
      <c r="H41" s="48">
        <f>'2. Income Statement (accum)'!G41</f>
        <v>0</v>
      </c>
      <c r="I41" s="48">
        <f>'2. Income Statement (accum)'!H41-'2. Income Statement (accum)'!G41</f>
        <v>0</v>
      </c>
      <c r="J41" s="48">
        <f>'2. Income Statement (accum)'!I41-'2. Income Statement (accum)'!H41</f>
        <v>0</v>
      </c>
      <c r="K41" s="48">
        <f t="shared" si="57"/>
        <v>0</v>
      </c>
      <c r="L41" s="48">
        <f>'2. Income Statement (accum)'!J41</f>
        <v>0</v>
      </c>
      <c r="M41" s="48">
        <f>'2. Income Statement (accum)'!K41-'2. Income Statement (accum)'!J41</f>
        <v>0</v>
      </c>
      <c r="N41" s="48">
        <f>'2. Income Statement (accum)'!L41-'2. Income Statement (accum)'!K41</f>
        <v>0</v>
      </c>
      <c r="O41" s="48">
        <f t="shared" si="58"/>
        <v>0</v>
      </c>
      <c r="P41" s="48">
        <f>'2. Income Statement (accum)'!M41</f>
        <v>0</v>
      </c>
      <c r="Q41" s="48"/>
      <c r="R41" s="48"/>
      <c r="S41" s="48">
        <f>'2. Income Statement (accum)'!O41-'2. Income Statement (accum)'!M41</f>
        <v>0</v>
      </c>
      <c r="T41" s="48">
        <f>'2. Income Statement (accum)'!P41</f>
        <v>0</v>
      </c>
      <c r="U41" s="48"/>
      <c r="V41" s="48"/>
      <c r="W41" s="48">
        <f>'2. Income Statement (accum)'!R41-'2. Income Statement (accum)'!P41</f>
        <v>0</v>
      </c>
    </row>
    <row r="42" spans="1:23" x14ac:dyDescent="0.25">
      <c r="A42" s="6" t="s">
        <v>48</v>
      </c>
      <c r="B42" s="4">
        <v>0</v>
      </c>
      <c r="C42" s="4">
        <v>-118494</v>
      </c>
      <c r="D42" s="4">
        <v>-55791</v>
      </c>
      <c r="E42" s="4">
        <v>-3932</v>
      </c>
      <c r="F42" s="4">
        <v>-15213</v>
      </c>
      <c r="G42" s="4">
        <v>-19145</v>
      </c>
      <c r="H42" s="4">
        <v>-4106</v>
      </c>
      <c r="I42" s="4">
        <v>-6607</v>
      </c>
      <c r="J42" s="4">
        <v>-20830</v>
      </c>
      <c r="K42" s="4">
        <v>-27437</v>
      </c>
      <c r="L42" s="4">
        <v>-46449</v>
      </c>
      <c r="M42" s="4">
        <v>2618</v>
      </c>
      <c r="N42" s="4">
        <v>-7636</v>
      </c>
      <c r="O42" s="4">
        <v>-5018</v>
      </c>
      <c r="P42" s="4">
        <v>-36054</v>
      </c>
      <c r="Q42" s="4">
        <v>-18962</v>
      </c>
      <c r="R42" s="4">
        <v>-73104</v>
      </c>
      <c r="S42" s="4">
        <v>-92066</v>
      </c>
      <c r="T42" s="4">
        <v>-337343</v>
      </c>
      <c r="U42" s="4">
        <f>'2. Income Statement (accum)'!Q42-'2. Income Statement (accum)'!P42</f>
        <v>-64313</v>
      </c>
      <c r="V42" s="4">
        <f>'2. Income Statement (accum)'!R42-'2. Income Statement (accum)'!Q42</f>
        <v>113461.4243708502</v>
      </c>
      <c r="W42" s="5">
        <f>SUM(W43:W46)</f>
        <v>49148.424370850204</v>
      </c>
    </row>
    <row r="43" spans="1:23" x14ac:dyDescent="0.25">
      <c r="A43" s="47" t="s">
        <v>226</v>
      </c>
      <c r="B43" s="48">
        <f>'2. Income Statement (accum)'!B43</f>
        <v>0</v>
      </c>
      <c r="C43" s="48">
        <f>'2. Income Statement (accum)'!C43</f>
        <v>-6084</v>
      </c>
      <c r="D43" s="48">
        <f>'2. Income Statement (accum)'!D43</f>
        <v>-3904</v>
      </c>
      <c r="E43" s="48">
        <f>'2. Income Statement (accum)'!E43-'2. Income Statement (accum)'!D43</f>
        <v>-1939</v>
      </c>
      <c r="F43" s="48">
        <f>'2. Income Statement (accum)'!F43-'2. Income Statement (accum)'!E43</f>
        <v>-15891</v>
      </c>
      <c r="G43" s="48">
        <f t="shared" ref="G43:G46" si="59">F43+E43</f>
        <v>-17830</v>
      </c>
      <c r="H43" s="48">
        <f>'2. Income Statement (accum)'!G43</f>
        <v>-3815</v>
      </c>
      <c r="I43" s="48">
        <f>'2. Income Statement (accum)'!H43-'2. Income Statement (accum)'!G43</f>
        <v>-3166</v>
      </c>
      <c r="J43" s="48">
        <f>'2. Income Statement (accum)'!I43-'2. Income Statement (accum)'!H43</f>
        <v>-4892</v>
      </c>
      <c r="K43" s="48">
        <f t="shared" ref="K43:K46" si="60">J43+I43</f>
        <v>-8058</v>
      </c>
      <c r="L43" s="48">
        <f>'2. Income Statement (accum)'!J43</f>
        <v>-16252</v>
      </c>
      <c r="M43" s="48">
        <f>'2. Income Statement (accum)'!K43-'2. Income Statement (accum)'!J43</f>
        <v>5707</v>
      </c>
      <c r="N43" s="48">
        <f>'2. Income Statement (accum)'!L43-'2. Income Statement (accum)'!K43</f>
        <v>-2513</v>
      </c>
      <c r="O43" s="48">
        <f t="shared" ref="O43:O46" si="61">N43+M43</f>
        <v>3194</v>
      </c>
      <c r="P43" s="48">
        <f>'2. Income Statement (accum)'!M43</f>
        <v>-2185</v>
      </c>
      <c r="Q43" s="48"/>
      <c r="R43" s="48"/>
      <c r="S43" s="48">
        <f>'2. Income Statement (accum)'!O43-'2. Income Statement (accum)'!M43</f>
        <v>-35276</v>
      </c>
      <c r="T43" s="48">
        <f>'2. Income Statement (accum)'!P43</f>
        <v>-273697</v>
      </c>
      <c r="U43" s="48"/>
      <c r="V43" s="48"/>
      <c r="W43" s="48">
        <f>'2. Income Statement (accum)'!R43-'2. Income Statement (accum)'!P43</f>
        <v>27243.424370850204</v>
      </c>
    </row>
    <row r="44" spans="1:23" x14ac:dyDescent="0.25">
      <c r="A44" s="47" t="s">
        <v>100</v>
      </c>
      <c r="B44" s="48">
        <f>'2. Income Statement (accum)'!B44</f>
        <v>0</v>
      </c>
      <c r="C44" s="48">
        <f>'2. Income Statement (accum)'!C44</f>
        <v>-244</v>
      </c>
      <c r="D44" s="48">
        <f>'2. Income Statement (accum)'!D44</f>
        <v>-2342</v>
      </c>
      <c r="E44" s="48">
        <f>'2. Income Statement (accum)'!E44-'2. Income Statement (accum)'!D44</f>
        <v>-1993</v>
      </c>
      <c r="F44" s="48">
        <f>'2. Income Statement (accum)'!F44-'2. Income Statement (accum)'!E44</f>
        <v>678</v>
      </c>
      <c r="G44" s="48">
        <f t="shared" si="59"/>
        <v>-1315</v>
      </c>
      <c r="H44" s="48">
        <f>'2. Income Statement (accum)'!G44</f>
        <v>-291</v>
      </c>
      <c r="I44" s="48">
        <f>'2. Income Statement (accum)'!H44-'2. Income Statement (accum)'!G44</f>
        <v>-3441</v>
      </c>
      <c r="J44" s="48">
        <f>'2. Income Statement (accum)'!I44-'2. Income Statement (accum)'!H44</f>
        <v>-15938</v>
      </c>
      <c r="K44" s="48">
        <f t="shared" si="60"/>
        <v>-19379</v>
      </c>
      <c r="L44" s="48">
        <f>'2. Income Statement (accum)'!J44</f>
        <v>-30197</v>
      </c>
      <c r="M44" s="48">
        <f>'2. Income Statement (accum)'!K44-'2. Income Statement (accum)'!J44</f>
        <v>-3089</v>
      </c>
      <c r="N44" s="48">
        <f>'2. Income Statement (accum)'!L44-'2. Income Statement (accum)'!K44</f>
        <v>-5123</v>
      </c>
      <c r="O44" s="48">
        <f t="shared" si="61"/>
        <v>-8212</v>
      </c>
      <c r="P44" s="48">
        <f>'2. Income Statement (accum)'!M44</f>
        <v>-33869</v>
      </c>
      <c r="Q44" s="48"/>
      <c r="R44" s="48"/>
      <c r="S44" s="48">
        <f>'2. Income Statement (accum)'!O44-'2. Income Statement (accum)'!M44</f>
        <v>-56790</v>
      </c>
      <c r="T44" s="48">
        <f>'2. Income Statement (accum)'!P44</f>
        <v>-63646</v>
      </c>
      <c r="U44" s="48"/>
      <c r="V44" s="48"/>
      <c r="W44" s="48">
        <f>'2. Income Statement (accum)'!R44-'2. Income Statement (accum)'!P44</f>
        <v>21905</v>
      </c>
    </row>
    <row r="45" spans="1:23" x14ac:dyDescent="0.25">
      <c r="A45" s="47" t="s">
        <v>228</v>
      </c>
      <c r="B45" s="48">
        <f>'2. Income Statement (accum)'!B45</f>
        <v>0</v>
      </c>
      <c r="C45" s="48">
        <f>'2. Income Statement (accum)'!C45</f>
        <v>-100338</v>
      </c>
      <c r="D45" s="48">
        <f>'2. Income Statement (accum)'!D45</f>
        <v>-49545</v>
      </c>
      <c r="E45" s="48">
        <f>'2. Income Statement (accum)'!E45-'2. Income Statement (accum)'!D45</f>
        <v>0</v>
      </c>
      <c r="F45" s="48">
        <f>'2. Income Statement (accum)'!F45-'2. Income Statement (accum)'!E45</f>
        <v>0</v>
      </c>
      <c r="G45" s="48">
        <f t="shared" si="59"/>
        <v>0</v>
      </c>
      <c r="H45" s="48">
        <f>'2. Income Statement (accum)'!G45</f>
        <v>0</v>
      </c>
      <c r="I45" s="48">
        <f>'2. Income Statement (accum)'!H45-'2. Income Statement (accum)'!G45</f>
        <v>0</v>
      </c>
      <c r="J45" s="48">
        <f>'2. Income Statement (accum)'!I45-'2. Income Statement (accum)'!H45</f>
        <v>0</v>
      </c>
      <c r="K45" s="48">
        <f t="shared" si="60"/>
        <v>0</v>
      </c>
      <c r="L45" s="48">
        <f>'2. Income Statement (accum)'!J45</f>
        <v>0</v>
      </c>
      <c r="M45" s="48">
        <f>'2. Income Statement (accum)'!K45-'2. Income Statement (accum)'!J45</f>
        <v>0</v>
      </c>
      <c r="N45" s="48">
        <f>'2. Income Statement (accum)'!L45-'2. Income Statement (accum)'!K45</f>
        <v>0</v>
      </c>
      <c r="O45" s="48">
        <f t="shared" si="61"/>
        <v>0</v>
      </c>
      <c r="P45" s="48">
        <f>'2. Income Statement (accum)'!M45</f>
        <v>0</v>
      </c>
      <c r="Q45" s="48"/>
      <c r="R45" s="48"/>
      <c r="S45" s="48">
        <f>'2. Income Statement (accum)'!O45-'2. Income Statement (accum)'!M45</f>
        <v>0</v>
      </c>
      <c r="T45" s="48">
        <f>'2. Income Statement (accum)'!P45</f>
        <v>0</v>
      </c>
      <c r="U45" s="48"/>
      <c r="V45" s="48"/>
      <c r="W45" s="48">
        <f>'2. Income Statement (accum)'!R45-'2. Income Statement (accum)'!P45</f>
        <v>0</v>
      </c>
    </row>
    <row r="46" spans="1:23" x14ac:dyDescent="0.25">
      <c r="A46" s="47" t="s">
        <v>229</v>
      </c>
      <c r="B46" s="48">
        <f>'2. Income Statement (accum)'!B46</f>
        <v>0</v>
      </c>
      <c r="C46" s="48">
        <f>'2. Income Statement (accum)'!C46</f>
        <v>-11828</v>
      </c>
      <c r="D46" s="48">
        <f>'2. Income Statement (accum)'!D46</f>
        <v>0</v>
      </c>
      <c r="E46" s="48">
        <f>'2. Income Statement (accum)'!E46-'2. Income Statement (accum)'!D46</f>
        <v>0</v>
      </c>
      <c r="F46" s="48">
        <f>'2. Income Statement (accum)'!F46-'2. Income Statement (accum)'!E46</f>
        <v>0</v>
      </c>
      <c r="G46" s="48">
        <f t="shared" si="59"/>
        <v>0</v>
      </c>
      <c r="H46" s="48">
        <f>'2. Income Statement (accum)'!G46</f>
        <v>0</v>
      </c>
      <c r="I46" s="48">
        <f>'2. Income Statement (accum)'!H46-'2. Income Statement (accum)'!G46</f>
        <v>0</v>
      </c>
      <c r="J46" s="48">
        <f>'2. Income Statement (accum)'!I46-'2. Income Statement (accum)'!H46</f>
        <v>0</v>
      </c>
      <c r="K46" s="48">
        <f t="shared" si="60"/>
        <v>0</v>
      </c>
      <c r="L46" s="48">
        <f>'2. Income Statement (accum)'!J46</f>
        <v>0</v>
      </c>
      <c r="M46" s="48">
        <f>'2. Income Statement (accum)'!K46-'2. Income Statement (accum)'!J46</f>
        <v>0</v>
      </c>
      <c r="N46" s="48">
        <f>'2. Income Statement (accum)'!L46-'2. Income Statement (accum)'!K46</f>
        <v>0</v>
      </c>
      <c r="O46" s="48">
        <f t="shared" si="61"/>
        <v>0</v>
      </c>
      <c r="P46" s="48">
        <f>'2. Income Statement (accum)'!M46</f>
        <v>0</v>
      </c>
      <c r="Q46" s="48"/>
      <c r="R46" s="48"/>
      <c r="S46" s="48">
        <f>'2. Income Statement (accum)'!O46-'2. Income Statement (accum)'!M46</f>
        <v>0</v>
      </c>
      <c r="T46" s="48">
        <f>'2. Income Statement (accum)'!P46</f>
        <v>0</v>
      </c>
      <c r="U46" s="48"/>
      <c r="V46" s="48"/>
      <c r="W46" s="48">
        <f>'2. Income Statement (accum)'!R46-'2. Income Statement (accum)'!P46</f>
        <v>0</v>
      </c>
    </row>
    <row r="47" spans="1:23" s="7" customFormat="1" ht="13" x14ac:dyDescent="0.3">
      <c r="A47" s="14" t="s">
        <v>49</v>
      </c>
      <c r="B47" s="15">
        <f t="shared" ref="B47:W47" si="62">B22+B24+B36+B42</f>
        <v>26077</v>
      </c>
      <c r="C47" s="15">
        <f t="shared" si="62"/>
        <v>229200</v>
      </c>
      <c r="D47" s="15">
        <f t="shared" si="62"/>
        <v>1130329</v>
      </c>
      <c r="E47" s="15">
        <f t="shared" si="62"/>
        <v>786845</v>
      </c>
      <c r="F47" s="15">
        <f t="shared" si="62"/>
        <v>17275</v>
      </c>
      <c r="G47" s="15">
        <f t="shared" si="62"/>
        <v>804120</v>
      </c>
      <c r="H47" s="15">
        <f t="shared" si="62"/>
        <v>909871</v>
      </c>
      <c r="I47" s="15">
        <f t="shared" si="62"/>
        <v>1376921</v>
      </c>
      <c r="J47" s="15">
        <f t="shared" si="62"/>
        <v>-879650</v>
      </c>
      <c r="K47" s="15">
        <f t="shared" si="62"/>
        <v>497271</v>
      </c>
      <c r="L47" s="15">
        <f t="shared" si="62"/>
        <v>1284470</v>
      </c>
      <c r="M47" s="15">
        <f t="shared" si="62"/>
        <v>2138611</v>
      </c>
      <c r="N47" s="15">
        <f t="shared" si="62"/>
        <v>-737903</v>
      </c>
      <c r="O47" s="15">
        <f t="shared" si="62"/>
        <v>1400708</v>
      </c>
      <c r="P47" s="15">
        <f t="shared" si="62"/>
        <v>1546655</v>
      </c>
      <c r="Q47" s="15">
        <f t="shared" si="62"/>
        <v>2619225</v>
      </c>
      <c r="R47" s="15">
        <f t="shared" si="62"/>
        <v>-954243</v>
      </c>
      <c r="S47" s="15">
        <f t="shared" si="62"/>
        <v>1664982</v>
      </c>
      <c r="T47" s="15">
        <f t="shared" si="62"/>
        <v>-608611</v>
      </c>
      <c r="U47" s="15">
        <f t="shared" si="62"/>
        <v>1526580</v>
      </c>
      <c r="V47" s="15">
        <f t="shared" si="62"/>
        <v>-661492.88121687574</v>
      </c>
      <c r="W47" s="15">
        <f t="shared" si="62"/>
        <v>865087.11878312437</v>
      </c>
    </row>
    <row r="49" spans="1:23" x14ac:dyDescent="0.25">
      <c r="A49" s="6" t="s">
        <v>50</v>
      </c>
      <c r="B49" s="4">
        <v>0</v>
      </c>
      <c r="C49" s="4">
        <v>8040</v>
      </c>
      <c r="D49" s="4">
        <v>5272</v>
      </c>
      <c r="E49" s="4">
        <v>12890</v>
      </c>
      <c r="F49" s="4">
        <v>12305</v>
      </c>
      <c r="G49" s="4">
        <v>25195</v>
      </c>
      <c r="H49" s="4">
        <v>23172</v>
      </c>
      <c r="I49" s="4">
        <v>18671</v>
      </c>
      <c r="J49" s="4">
        <v>47434</v>
      </c>
      <c r="K49" s="4">
        <v>66105</v>
      </c>
      <c r="L49" s="4">
        <v>579885</v>
      </c>
      <c r="M49" s="4">
        <v>436782</v>
      </c>
      <c r="N49" s="4">
        <v>-315037</v>
      </c>
      <c r="O49" s="4">
        <v>121745</v>
      </c>
      <c r="P49" s="4">
        <v>44622</v>
      </c>
      <c r="Q49" s="4">
        <f>'2. Income Statement (accum)'!N49-'2. Income Statement (accum)'!M49</f>
        <v>99304</v>
      </c>
      <c r="R49" s="4">
        <f>'2. Income Statement (accum)'!O49-'2. Income Statement (accum)'!N49</f>
        <v>441303</v>
      </c>
      <c r="S49" s="4">
        <v>540607</v>
      </c>
      <c r="T49" s="4">
        <v>191835</v>
      </c>
      <c r="U49" s="4">
        <f>'2. Income Statement (accum)'!Q49-'2. Income Statement (accum)'!P49</f>
        <v>137035</v>
      </c>
      <c r="V49" s="4">
        <f>'2. Income Statement (accum)'!R49-'2. Income Statement (accum)'!Q49</f>
        <v>96269</v>
      </c>
      <c r="W49" s="4">
        <f>'2. Income Statement (accum)'!R49-'2. Income Statement (accum)'!P49</f>
        <v>233304</v>
      </c>
    </row>
    <row r="50" spans="1:23" x14ac:dyDescent="0.25">
      <c r="A50" s="47" t="s">
        <v>213</v>
      </c>
      <c r="B50" s="48">
        <f>'2. Income Statement (accum)'!B50</f>
        <v>0</v>
      </c>
      <c r="C50" s="48">
        <f>'2. Income Statement (accum)'!C50</f>
        <v>0</v>
      </c>
      <c r="D50" s="48">
        <f>'2. Income Statement (accum)'!D50</f>
        <v>5272</v>
      </c>
      <c r="E50" s="48">
        <f>'2. Income Statement (accum)'!E50-'2. Income Statement (accum)'!D50</f>
        <v>12890</v>
      </c>
      <c r="F50" s="48">
        <f>'2. Income Statement (accum)'!F50-'2. Income Statement (accum)'!E50</f>
        <v>12305</v>
      </c>
      <c r="G50" s="48">
        <f t="shared" ref="G50:G53" si="63">F50+E50</f>
        <v>25195</v>
      </c>
      <c r="H50" s="48">
        <f>'2. Income Statement (accum)'!G50</f>
        <v>18367</v>
      </c>
      <c r="I50" s="48">
        <f>'2. Income Statement (accum)'!H50-'2. Income Statement (accum)'!G50</f>
        <v>11927</v>
      </c>
      <c r="J50" s="48">
        <f>'2. Income Statement (accum)'!I50-'2. Income Statement (accum)'!H50</f>
        <v>26331</v>
      </c>
      <c r="K50" s="48">
        <f t="shared" ref="K50:K53" si="64">J50+I50</f>
        <v>38258</v>
      </c>
      <c r="L50" s="48">
        <f>'2. Income Statement (accum)'!J50</f>
        <v>20684</v>
      </c>
      <c r="M50" s="48">
        <f>'2. Income Statement (accum)'!K50-'2. Income Statement (accum)'!J50</f>
        <v>96269</v>
      </c>
      <c r="N50" s="48">
        <f>'2. Income Statement (accum)'!L50-'2. Income Statement (accum)'!K50</f>
        <v>79843</v>
      </c>
      <c r="O50" s="48">
        <f t="shared" ref="O50:O53" si="65">N50+M50</f>
        <v>176112</v>
      </c>
      <c r="P50" s="48">
        <f>'2. Income Statement (accum)'!M50</f>
        <v>30790</v>
      </c>
      <c r="Q50" s="48"/>
      <c r="R50" s="48"/>
      <c r="S50" s="48">
        <f>'2. Income Statement (accum)'!O50-'2. Income Statement (accum)'!M50</f>
        <v>347063</v>
      </c>
      <c r="T50" s="48">
        <f>'2. Income Statement (accum)'!P50</f>
        <v>183468</v>
      </c>
      <c r="U50" s="48"/>
      <c r="V50" s="48"/>
      <c r="W50" s="48">
        <f>'2. Income Statement (accum)'!R50-'2. Income Statement (accum)'!P50</f>
        <v>190010</v>
      </c>
    </row>
    <row r="51" spans="1:23" x14ac:dyDescent="0.25">
      <c r="A51" s="47" t="s">
        <v>224</v>
      </c>
      <c r="B51" s="48">
        <f>'2. Income Statement (accum)'!B51</f>
        <v>0</v>
      </c>
      <c r="C51" s="48">
        <f>'2. Income Statement (accum)'!C51</f>
        <v>0</v>
      </c>
      <c r="D51" s="48">
        <f>'2. Income Statement (accum)'!D51</f>
        <v>0</v>
      </c>
      <c r="E51" s="48">
        <f>'2. Income Statement (accum)'!E51-'2. Income Statement (accum)'!D51</f>
        <v>0</v>
      </c>
      <c r="F51" s="48">
        <f>'2. Income Statement (accum)'!F51-'2. Income Statement (accum)'!E51</f>
        <v>0</v>
      </c>
      <c r="G51" s="48">
        <f t="shared" si="63"/>
        <v>0</v>
      </c>
      <c r="H51" s="48">
        <f>'2. Income Statement (accum)'!G51</f>
        <v>0</v>
      </c>
      <c r="I51" s="48">
        <f>'2. Income Statement (accum)'!H51-'2. Income Statement (accum)'!G51</f>
        <v>0</v>
      </c>
      <c r="J51" s="48">
        <f>'2. Income Statement (accum)'!I51-'2. Income Statement (accum)'!H51</f>
        <v>20909</v>
      </c>
      <c r="K51" s="48">
        <f t="shared" si="64"/>
        <v>20909</v>
      </c>
      <c r="L51" s="48">
        <f>'2. Income Statement (accum)'!J51</f>
        <v>553546</v>
      </c>
      <c r="M51" s="48">
        <f>'2. Income Statement (accum)'!K51-'2. Income Statement (accum)'!J51</f>
        <v>338775</v>
      </c>
      <c r="N51" s="48">
        <f>'2. Income Statement (accum)'!L51-'2. Income Statement (accum)'!K51</f>
        <v>-400066</v>
      </c>
      <c r="O51" s="48">
        <f t="shared" si="65"/>
        <v>-61291</v>
      </c>
      <c r="P51" s="48">
        <f>'2. Income Statement (accum)'!M51</f>
        <v>0</v>
      </c>
      <c r="Q51" s="48"/>
      <c r="R51" s="48"/>
      <c r="S51" s="48">
        <f>'2. Income Statement (accum)'!O51-'2. Income Statement (accum)'!M51</f>
        <v>181722</v>
      </c>
      <c r="T51" s="48">
        <f>'2. Income Statement (accum)'!P51</f>
        <v>0</v>
      </c>
      <c r="U51" s="48"/>
      <c r="V51" s="48"/>
      <c r="W51" s="48">
        <f>'2. Income Statement (accum)'!R51-'2. Income Statement (accum)'!P51</f>
        <v>0</v>
      </c>
    </row>
    <row r="52" spans="1:23" x14ac:dyDescent="0.25">
      <c r="A52" s="47" t="s">
        <v>214</v>
      </c>
      <c r="B52" s="48">
        <f>'2. Income Statement (accum)'!B52</f>
        <v>0</v>
      </c>
      <c r="C52" s="48">
        <f>'2. Income Statement (accum)'!C52</f>
        <v>0</v>
      </c>
      <c r="D52" s="48">
        <f>'2. Income Statement (accum)'!D52</f>
        <v>0</v>
      </c>
      <c r="E52" s="48">
        <f>'2. Income Statement (accum)'!E52-'2. Income Statement (accum)'!D52</f>
        <v>0</v>
      </c>
      <c r="F52" s="48">
        <f>'2. Income Statement (accum)'!F52-'2. Income Statement (accum)'!E52</f>
        <v>0</v>
      </c>
      <c r="G52" s="48">
        <f t="shared" si="63"/>
        <v>0</v>
      </c>
      <c r="H52" s="48">
        <f>'2. Income Statement (accum)'!G52</f>
        <v>0</v>
      </c>
      <c r="I52" s="48">
        <f>'2. Income Statement (accum)'!H52-'2. Income Statement (accum)'!G52</f>
        <v>0</v>
      </c>
      <c r="J52" s="48">
        <f>'2. Income Statement (accum)'!I52-'2. Income Statement (accum)'!H52</f>
        <v>0</v>
      </c>
      <c r="K52" s="48">
        <f t="shared" si="64"/>
        <v>0</v>
      </c>
      <c r="L52" s="48">
        <f>'2. Income Statement (accum)'!J52</f>
        <v>0</v>
      </c>
      <c r="M52" s="48">
        <f>'2. Income Statement (accum)'!K52-'2. Income Statement (accum)'!J52</f>
        <v>0</v>
      </c>
      <c r="N52" s="48">
        <f>'2. Income Statement (accum)'!L52-'2. Income Statement (accum)'!K52</f>
        <v>0</v>
      </c>
      <c r="O52" s="48">
        <f t="shared" si="65"/>
        <v>0</v>
      </c>
      <c r="P52" s="48">
        <f>'2. Income Statement (accum)'!M52</f>
        <v>0</v>
      </c>
      <c r="Q52" s="48"/>
      <c r="R52" s="48"/>
      <c r="S52" s="48">
        <f>'2. Income Statement (accum)'!O52-'2. Income Statement (accum)'!M52</f>
        <v>2032</v>
      </c>
      <c r="T52" s="48">
        <f>'2. Income Statement (accum)'!P52</f>
        <v>3681</v>
      </c>
      <c r="U52" s="48"/>
      <c r="V52" s="48"/>
      <c r="W52" s="48">
        <f>'2. Income Statement (accum)'!R52-'2. Income Statement (accum)'!P52</f>
        <v>44513</v>
      </c>
    </row>
    <row r="53" spans="1:23" x14ac:dyDescent="0.25">
      <c r="A53" s="47" t="s">
        <v>215</v>
      </c>
      <c r="B53" s="48">
        <f>'2. Income Statement (accum)'!B53</f>
        <v>0</v>
      </c>
      <c r="C53" s="48">
        <f>'2. Income Statement (accum)'!C53</f>
        <v>0</v>
      </c>
      <c r="D53" s="48">
        <f>'2. Income Statement (accum)'!D53</f>
        <v>0</v>
      </c>
      <c r="E53" s="48">
        <f>'2. Income Statement (accum)'!E53-'2. Income Statement (accum)'!D53</f>
        <v>0</v>
      </c>
      <c r="F53" s="48">
        <f>'2. Income Statement (accum)'!F53-'2. Income Statement (accum)'!E53</f>
        <v>0</v>
      </c>
      <c r="G53" s="48">
        <f t="shared" si="63"/>
        <v>0</v>
      </c>
      <c r="H53" s="48">
        <f>'2. Income Statement (accum)'!G53</f>
        <v>4805</v>
      </c>
      <c r="I53" s="48">
        <f>'2. Income Statement (accum)'!H53-'2. Income Statement (accum)'!G53</f>
        <v>6744</v>
      </c>
      <c r="J53" s="48">
        <f>'2. Income Statement (accum)'!I53-'2. Income Statement (accum)'!H53</f>
        <v>194</v>
      </c>
      <c r="K53" s="48">
        <f t="shared" si="64"/>
        <v>6938</v>
      </c>
      <c r="L53" s="48">
        <f>'2. Income Statement (accum)'!J53</f>
        <v>5655</v>
      </c>
      <c r="M53" s="48">
        <f>'2. Income Statement (accum)'!K53-'2. Income Statement (accum)'!J53</f>
        <v>1738</v>
      </c>
      <c r="N53" s="48">
        <f>'2. Income Statement (accum)'!L53-'2. Income Statement (accum)'!K53</f>
        <v>5186</v>
      </c>
      <c r="O53" s="48">
        <f t="shared" si="65"/>
        <v>6924</v>
      </c>
      <c r="P53" s="48">
        <f>'2. Income Statement (accum)'!M53</f>
        <v>13832</v>
      </c>
      <c r="Q53" s="48"/>
      <c r="R53" s="48"/>
      <c r="S53" s="48">
        <f>'2. Income Statement (accum)'!O53-'2. Income Statement (accum)'!M53</f>
        <v>9790</v>
      </c>
      <c r="T53" s="48">
        <f>'2. Income Statement (accum)'!P53</f>
        <v>4689</v>
      </c>
      <c r="U53" s="48"/>
      <c r="V53" s="48"/>
      <c r="W53" s="48">
        <f>'2. Income Statement (accum)'!R53-'2. Income Statement (accum)'!P53</f>
        <v>-1222</v>
      </c>
    </row>
    <row r="54" spans="1:23" x14ac:dyDescent="0.25">
      <c r="A54" s="6" t="s">
        <v>51</v>
      </c>
      <c r="B54" s="4">
        <v>-647</v>
      </c>
      <c r="C54" s="4">
        <v>-13707</v>
      </c>
      <c r="D54" s="4">
        <v>-78690</v>
      </c>
      <c r="E54" s="4">
        <v>-50228</v>
      </c>
      <c r="F54" s="4">
        <v>-39572</v>
      </c>
      <c r="G54" s="4">
        <v>-89800</v>
      </c>
      <c r="H54" s="4">
        <v>-548147</v>
      </c>
      <c r="I54" s="4">
        <v>-148965</v>
      </c>
      <c r="J54" s="4">
        <v>20436</v>
      </c>
      <c r="K54" s="4">
        <v>-128529</v>
      </c>
      <c r="L54" s="4">
        <v>-487985</v>
      </c>
      <c r="M54" s="4">
        <v>-539139</v>
      </c>
      <c r="N54" s="4">
        <v>-277648</v>
      </c>
      <c r="O54" s="4">
        <v>-816787</v>
      </c>
      <c r="P54" s="4">
        <v>-1162718</v>
      </c>
      <c r="Q54" s="4">
        <f>'2. Income Statement (accum)'!N54-'2. Income Statement (accum)'!M54</f>
        <v>-77059</v>
      </c>
      <c r="R54" s="4">
        <f>'2. Income Statement (accum)'!O54-'2. Income Statement (accum)'!N54</f>
        <v>-641310</v>
      </c>
      <c r="S54" s="4">
        <v>-718369</v>
      </c>
      <c r="T54" s="4">
        <v>-1366378</v>
      </c>
      <c r="U54" s="4">
        <f>'2. Income Statement (accum)'!Q54-'2. Income Statement (accum)'!P54</f>
        <v>-863565</v>
      </c>
      <c r="V54" s="4">
        <f>'2. Income Statement (accum)'!R54-'2. Income Statement (accum)'!Q54</f>
        <v>-1066268</v>
      </c>
      <c r="W54" s="5">
        <f>SUM(W55:W64)</f>
        <v>-1929833</v>
      </c>
    </row>
    <row r="55" spans="1:23" x14ac:dyDescent="0.25">
      <c r="A55" s="47" t="s">
        <v>216</v>
      </c>
      <c r="B55" s="48">
        <f>'2. Income Statement (accum)'!B55</f>
        <v>0</v>
      </c>
      <c r="C55" s="48">
        <f>'2. Income Statement (accum)'!C55</f>
        <v>0</v>
      </c>
      <c r="D55" s="48">
        <f>'2. Income Statement (accum)'!D55</f>
        <v>0</v>
      </c>
      <c r="E55" s="48">
        <f>'2. Income Statement (accum)'!E55-'2. Income Statement (accum)'!D55</f>
        <v>0</v>
      </c>
      <c r="F55" s="48">
        <f>'2. Income Statement (accum)'!F55-'2. Income Statement (accum)'!E55</f>
        <v>0</v>
      </c>
      <c r="G55" s="48">
        <f t="shared" ref="G55:G63" si="66">F55+E55</f>
        <v>0</v>
      </c>
      <c r="H55" s="48">
        <f>'2. Income Statement (accum)'!G55</f>
        <v>0</v>
      </c>
      <c r="I55" s="48">
        <f>'2. Income Statement (accum)'!H55-'2. Income Statement (accum)'!G55</f>
        <v>-128609</v>
      </c>
      <c r="J55" s="48">
        <f>'2. Income Statement (accum)'!I55-'2. Income Statement (accum)'!H55</f>
        <v>-127226</v>
      </c>
      <c r="K55" s="48">
        <f t="shared" ref="K55:K63" si="67">J55+I55</f>
        <v>-255835</v>
      </c>
      <c r="L55" s="48">
        <f>'2. Income Statement (accum)'!J55</f>
        <v>-250303</v>
      </c>
      <c r="M55" s="48">
        <f>'2. Income Statement (accum)'!K55-'2. Income Statement (accum)'!J55</f>
        <v>-209400</v>
      </c>
      <c r="N55" s="48">
        <f>'2. Income Statement (accum)'!L55-'2. Income Statement (accum)'!K55</f>
        <v>-242679</v>
      </c>
      <c r="O55" s="48">
        <f t="shared" ref="O55:O63" si="68">N55+M55</f>
        <v>-452079</v>
      </c>
      <c r="P55" s="48">
        <f>'2. Income Statement (accum)'!M55</f>
        <v>-480571</v>
      </c>
      <c r="Q55" s="48"/>
      <c r="R55" s="48"/>
      <c r="S55" s="48">
        <f>'2. Income Statement (accum)'!O55-'2. Income Statement (accum)'!M55</f>
        <v>-770549</v>
      </c>
      <c r="T55" s="48">
        <f>'2. Income Statement (accum)'!P55</f>
        <v>-974632</v>
      </c>
      <c r="U55" s="48"/>
      <c r="V55" s="48"/>
      <c r="W55" s="48">
        <f>'2. Income Statement (accum)'!R55-'2. Income Statement (accum)'!P55</f>
        <v>-1147521</v>
      </c>
    </row>
    <row r="56" spans="1:23" x14ac:dyDescent="0.25">
      <c r="A56" s="47" t="s">
        <v>217</v>
      </c>
      <c r="B56" s="48">
        <f>'2. Income Statement (accum)'!B56</f>
        <v>0</v>
      </c>
      <c r="C56" s="48">
        <f>'2. Income Statement (accum)'!C56</f>
        <v>0</v>
      </c>
      <c r="D56" s="48">
        <f>'2. Income Statement (accum)'!D56</f>
        <v>-778</v>
      </c>
      <c r="E56" s="48">
        <f>'2. Income Statement (accum)'!E56-'2. Income Statement (accum)'!D56</f>
        <v>-461</v>
      </c>
      <c r="F56" s="48">
        <f>'2. Income Statement (accum)'!F56-'2. Income Statement (accum)'!E56</f>
        <v>1239</v>
      </c>
      <c r="G56" s="48">
        <f t="shared" si="66"/>
        <v>778</v>
      </c>
      <c r="H56" s="48">
        <f>'2. Income Statement (accum)'!G56</f>
        <v>-174319</v>
      </c>
      <c r="I56" s="48">
        <f>'2. Income Statement (accum)'!H56-'2. Income Statement (accum)'!G56</f>
        <v>-12705</v>
      </c>
      <c r="J56" s="48">
        <f>'2. Income Statement (accum)'!I56-'2. Income Statement (accum)'!H56</f>
        <v>187024</v>
      </c>
      <c r="K56" s="48">
        <f t="shared" si="67"/>
        <v>174319</v>
      </c>
      <c r="L56" s="48">
        <f>'2. Income Statement (accum)'!J56</f>
        <v>0</v>
      </c>
      <c r="M56" s="48">
        <f>'2. Income Statement (accum)'!K56-'2. Income Statement (accum)'!J56</f>
        <v>0</v>
      </c>
      <c r="N56" s="48">
        <f>'2. Income Statement (accum)'!L56-'2. Income Statement (accum)'!K56</f>
        <v>0</v>
      </c>
      <c r="O56" s="48">
        <f t="shared" si="68"/>
        <v>0</v>
      </c>
      <c r="P56" s="48">
        <f>'2. Income Statement (accum)'!M56</f>
        <v>-357500</v>
      </c>
      <c r="Q56" s="48"/>
      <c r="R56" s="48"/>
      <c r="S56" s="48">
        <f>'2. Income Statement (accum)'!O56-'2. Income Statement (accum)'!M56</f>
        <v>357500</v>
      </c>
      <c r="T56" s="48">
        <f>'2. Income Statement (accum)'!P56</f>
        <v>-116069</v>
      </c>
      <c r="U56" s="48"/>
      <c r="V56" s="48"/>
      <c r="W56" s="48">
        <f>'2. Income Statement (accum)'!R56-'2. Income Statement (accum)'!P56</f>
        <v>57696</v>
      </c>
    </row>
    <row r="57" spans="1:23" x14ac:dyDescent="0.25">
      <c r="A57" s="47" t="s">
        <v>218</v>
      </c>
      <c r="B57" s="48">
        <f>'2. Income Statement (accum)'!B57</f>
        <v>0</v>
      </c>
      <c r="C57" s="48">
        <f>'2. Income Statement (accum)'!C57</f>
        <v>-9815</v>
      </c>
      <c r="D57" s="48">
        <f>'2. Income Statement (accum)'!D57</f>
        <v>-70065</v>
      </c>
      <c r="E57" s="48">
        <f>'2. Income Statement (accum)'!E57-'2. Income Statement (accum)'!D57</f>
        <v>-45782</v>
      </c>
      <c r="F57" s="48">
        <f>'2. Income Statement (accum)'!F57-'2. Income Statement (accum)'!E57</f>
        <v>-35788</v>
      </c>
      <c r="G57" s="48">
        <f t="shared" si="66"/>
        <v>-81570</v>
      </c>
      <c r="H57" s="48">
        <f>'2. Income Statement (accum)'!G57</f>
        <v>-355192</v>
      </c>
      <c r="I57" s="48">
        <f>'2. Income Statement (accum)'!H57-'2. Income Statement (accum)'!G57</f>
        <v>-541</v>
      </c>
      <c r="J57" s="48">
        <f>'2. Income Statement (accum)'!I57-'2. Income Statement (accum)'!H57</f>
        <v>-33082</v>
      </c>
      <c r="K57" s="48">
        <f t="shared" si="67"/>
        <v>-33623</v>
      </c>
      <c r="L57" s="48">
        <f>'2. Income Statement (accum)'!J57</f>
        <v>-124369</v>
      </c>
      <c r="M57" s="48">
        <f>'2. Income Statement (accum)'!K57-'2. Income Statement (accum)'!J57</f>
        <v>-46649</v>
      </c>
      <c r="N57" s="48">
        <f>'2. Income Statement (accum)'!L57-'2. Income Statement (accum)'!K57</f>
        <v>-59795</v>
      </c>
      <c r="O57" s="48">
        <f t="shared" si="68"/>
        <v>-106444</v>
      </c>
      <c r="P57" s="48">
        <f>'2. Income Statement (accum)'!M57</f>
        <v>-226227</v>
      </c>
      <c r="Q57" s="48"/>
      <c r="R57" s="48"/>
      <c r="S57" s="48">
        <f>'2. Income Statement (accum)'!O57-'2. Income Statement (accum)'!M57</f>
        <v>-107396</v>
      </c>
      <c r="T57" s="48">
        <f>'2. Income Statement (accum)'!P57</f>
        <v>-120065</v>
      </c>
      <c r="U57" s="48"/>
      <c r="V57" s="48"/>
      <c r="W57" s="48">
        <f>'2. Income Statement (accum)'!R57-'2. Income Statement (accum)'!P57</f>
        <v>-137447</v>
      </c>
    </row>
    <row r="58" spans="1:23" x14ac:dyDescent="0.25">
      <c r="A58" s="47" t="s">
        <v>219</v>
      </c>
      <c r="B58" s="48">
        <f>'2. Income Statement (accum)'!B58</f>
        <v>-30</v>
      </c>
      <c r="C58" s="48">
        <f>'2. Income Statement (accum)'!C58</f>
        <v>-637</v>
      </c>
      <c r="D58" s="48">
        <f>'2. Income Statement (accum)'!D58</f>
        <v>-3959</v>
      </c>
      <c r="E58" s="48">
        <f>'2. Income Statement (accum)'!E58-'2. Income Statement (accum)'!D58</f>
        <v>-3985</v>
      </c>
      <c r="F58" s="48">
        <f>'2. Income Statement (accum)'!F58-'2. Income Statement (accum)'!E58</f>
        <v>-5023</v>
      </c>
      <c r="G58" s="48">
        <f t="shared" si="66"/>
        <v>-9008</v>
      </c>
      <c r="H58" s="48">
        <f>'2. Income Statement (accum)'!G58</f>
        <v>-17253</v>
      </c>
      <c r="I58" s="48">
        <f>'2. Income Statement (accum)'!H58-'2. Income Statement (accum)'!G58</f>
        <v>-6396</v>
      </c>
      <c r="J58" s="48">
        <f>'2. Income Statement (accum)'!I58-'2. Income Statement (accum)'!H58</f>
        <v>-8377</v>
      </c>
      <c r="K58" s="48">
        <f t="shared" si="67"/>
        <v>-14773</v>
      </c>
      <c r="L58" s="48">
        <f>'2. Income Statement (accum)'!J58</f>
        <v>-54178</v>
      </c>
      <c r="M58" s="48">
        <f>'2. Income Statement (accum)'!K58-'2. Income Statement (accum)'!J58</f>
        <v>-35784</v>
      </c>
      <c r="N58" s="48">
        <f>'2. Income Statement (accum)'!L58-'2. Income Statement (accum)'!K58</f>
        <v>-11881</v>
      </c>
      <c r="O58" s="48">
        <f t="shared" si="68"/>
        <v>-47665</v>
      </c>
      <c r="P58" s="48">
        <f>'2. Income Statement (accum)'!M58</f>
        <v>-66198</v>
      </c>
      <c r="Q58" s="48"/>
      <c r="R58" s="48"/>
      <c r="S58" s="48">
        <f>'2. Income Statement (accum)'!O58-'2. Income Statement (accum)'!M58</f>
        <v>-86748</v>
      </c>
      <c r="T58" s="48">
        <f>'2. Income Statement (accum)'!P58</f>
        <v>-81017</v>
      </c>
      <c r="U58" s="48"/>
      <c r="V58" s="48"/>
      <c r="W58" s="48">
        <f>'2. Income Statement (accum)'!R58-'2. Income Statement (accum)'!P58</f>
        <v>-116502</v>
      </c>
    </row>
    <row r="59" spans="1:23" x14ac:dyDescent="0.25">
      <c r="A59" s="47" t="s">
        <v>220</v>
      </c>
      <c r="B59" s="48">
        <f>'2. Income Statement (accum)'!B59</f>
        <v>0</v>
      </c>
      <c r="C59" s="48">
        <f>'2. Income Statement (accum)'!C59</f>
        <v>0</v>
      </c>
      <c r="D59" s="48">
        <f>'2. Income Statement (accum)'!D59</f>
        <v>0</v>
      </c>
      <c r="E59" s="48">
        <f>'2. Income Statement (accum)'!E59-'2. Income Statement (accum)'!D59</f>
        <v>0</v>
      </c>
      <c r="F59" s="48">
        <f>'2. Income Statement (accum)'!F59-'2. Income Statement (accum)'!E59</f>
        <v>0</v>
      </c>
      <c r="G59" s="48">
        <f t="shared" si="66"/>
        <v>0</v>
      </c>
      <c r="H59" s="48">
        <f>'2. Income Statement (accum)'!G59</f>
        <v>0</v>
      </c>
      <c r="I59" s="48">
        <f>'2. Income Statement (accum)'!H59-'2. Income Statement (accum)'!G59</f>
        <v>0</v>
      </c>
      <c r="J59" s="48">
        <f>'2. Income Statement (accum)'!I59-'2. Income Statement (accum)'!H59</f>
        <v>0</v>
      </c>
      <c r="K59" s="48">
        <f t="shared" si="67"/>
        <v>0</v>
      </c>
      <c r="L59" s="48">
        <f>'2. Income Statement (accum)'!J59</f>
        <v>-59135</v>
      </c>
      <c r="M59" s="48">
        <f>'2. Income Statement (accum)'!K59-'2. Income Statement (accum)'!J59</f>
        <v>-247306</v>
      </c>
      <c r="N59" s="48">
        <f>'2. Income Statement (accum)'!L59-'2. Income Statement (accum)'!K59</f>
        <v>54044</v>
      </c>
      <c r="O59" s="48">
        <f t="shared" si="68"/>
        <v>-193262</v>
      </c>
      <c r="P59" s="48">
        <f>'2. Income Statement (accum)'!M59</f>
        <v>-24930</v>
      </c>
      <c r="Q59" s="48"/>
      <c r="R59" s="48"/>
      <c r="S59" s="48">
        <f>'2. Income Statement (accum)'!O59-'2. Income Statement (accum)'!M59</f>
        <v>-110604</v>
      </c>
      <c r="T59" s="48">
        <f>'2. Income Statement (accum)'!P59</f>
        <v>0</v>
      </c>
      <c r="U59" s="48"/>
      <c r="V59" s="48"/>
      <c r="W59" s="48">
        <f>'2. Income Statement (accum)'!R59-'2. Income Statement (accum)'!P59</f>
        <v>-194307</v>
      </c>
    </row>
    <row r="60" spans="1:23" x14ac:dyDescent="0.25">
      <c r="A60" s="47" t="s">
        <v>221</v>
      </c>
      <c r="B60" s="48">
        <f>'2. Income Statement (accum)'!B60</f>
        <v>0</v>
      </c>
      <c r="C60" s="48">
        <f>'2. Income Statement (accum)'!C60</f>
        <v>0</v>
      </c>
      <c r="D60" s="48">
        <f>'2. Income Statement (accum)'!D60</f>
        <v>0</v>
      </c>
      <c r="E60" s="48">
        <f>'2. Income Statement (accum)'!E60-'2. Income Statement (accum)'!D60</f>
        <v>0</v>
      </c>
      <c r="F60" s="48">
        <f>'2. Income Statement (accum)'!F60-'2. Income Statement (accum)'!E60</f>
        <v>0</v>
      </c>
      <c r="G60" s="48">
        <f t="shared" si="66"/>
        <v>0</v>
      </c>
      <c r="H60" s="48">
        <f>'2. Income Statement (accum)'!G60</f>
        <v>0</v>
      </c>
      <c r="I60" s="48">
        <f>'2. Income Statement (accum)'!H60-'2. Income Statement (accum)'!G60</f>
        <v>0</v>
      </c>
      <c r="J60" s="48">
        <f>'2. Income Statement (accum)'!I60-'2. Income Statement (accum)'!H60</f>
        <v>0</v>
      </c>
      <c r="K60" s="48">
        <f t="shared" si="67"/>
        <v>0</v>
      </c>
      <c r="L60" s="48">
        <f>'2. Income Statement (accum)'!J60</f>
        <v>0</v>
      </c>
      <c r="M60" s="48">
        <f>'2. Income Statement (accum)'!K60-'2. Income Statement (accum)'!J60</f>
        <v>0</v>
      </c>
      <c r="N60" s="48">
        <f>'2. Income Statement (accum)'!L60-'2. Income Statement (accum)'!K60</f>
        <v>-16959</v>
      </c>
      <c r="O60" s="48">
        <f t="shared" si="68"/>
        <v>-16959</v>
      </c>
      <c r="P60" s="48">
        <f>'2. Income Statement (accum)'!M60</f>
        <v>-6848</v>
      </c>
      <c r="Q60" s="48"/>
      <c r="R60" s="48"/>
      <c r="S60" s="48">
        <f>'2. Income Statement (accum)'!O60-'2. Income Statement (accum)'!M60</f>
        <v>-365</v>
      </c>
      <c r="T60" s="48">
        <f>'2. Income Statement (accum)'!P60</f>
        <v>0</v>
      </c>
      <c r="U60" s="48"/>
      <c r="V60" s="48"/>
      <c r="W60" s="48">
        <f>'2. Income Statement (accum)'!R60-'2. Income Statement (accum)'!P60</f>
        <v>0</v>
      </c>
    </row>
    <row r="61" spans="1:23" x14ac:dyDescent="0.25">
      <c r="A61" s="47" t="s">
        <v>222</v>
      </c>
      <c r="B61" s="48">
        <f>'2. Income Statement (accum)'!B61</f>
        <v>0</v>
      </c>
      <c r="C61" s="48">
        <f>'2. Income Statement (accum)'!C61</f>
        <v>0</v>
      </c>
      <c r="D61" s="48">
        <f>'2. Income Statement (accum)'!D61</f>
        <v>0</v>
      </c>
      <c r="E61" s="48">
        <f>'2. Income Statement (accum)'!E61-'2. Income Statement (accum)'!D61</f>
        <v>0</v>
      </c>
      <c r="F61" s="48">
        <f>'2. Income Statement (accum)'!F61-'2. Income Statement (accum)'!E61</f>
        <v>0</v>
      </c>
      <c r="G61" s="48">
        <f t="shared" si="66"/>
        <v>0</v>
      </c>
      <c r="H61" s="48">
        <f>'2. Income Statement (accum)'!G61</f>
        <v>0</v>
      </c>
      <c r="I61" s="48">
        <f>'2. Income Statement (accum)'!H61-'2. Income Statement (accum)'!G61</f>
        <v>0</v>
      </c>
      <c r="J61" s="48">
        <f>'2. Income Statement (accum)'!I61-'2. Income Statement (accum)'!H61</f>
        <v>0</v>
      </c>
      <c r="K61" s="48">
        <f t="shared" si="67"/>
        <v>0</v>
      </c>
      <c r="L61" s="48">
        <f>'2. Income Statement (accum)'!J61</f>
        <v>0</v>
      </c>
      <c r="M61" s="48">
        <f>'2. Income Statement (accum)'!K61-'2. Income Statement (accum)'!J61</f>
        <v>0</v>
      </c>
      <c r="N61" s="48">
        <f>'2. Income Statement (accum)'!L61-'2. Income Statement (accum)'!K61</f>
        <v>-378</v>
      </c>
      <c r="O61" s="48">
        <f t="shared" si="68"/>
        <v>-378</v>
      </c>
      <c r="P61" s="48">
        <f>'2. Income Statement (accum)'!M61</f>
        <v>-444</v>
      </c>
      <c r="Q61" s="48"/>
      <c r="R61" s="48"/>
      <c r="S61" s="48">
        <f>'2. Income Statement (accum)'!O61-'2. Income Statement (accum)'!M61</f>
        <v>-207</v>
      </c>
      <c r="T61" s="48">
        <f>'2. Income Statement (accum)'!P61</f>
        <v>-626</v>
      </c>
      <c r="U61" s="48"/>
      <c r="V61" s="48"/>
      <c r="W61" s="48">
        <f>'2. Income Statement (accum)'!R61-'2. Income Statement (accum)'!P61</f>
        <v>431</v>
      </c>
    </row>
    <row r="62" spans="1:23" x14ac:dyDescent="0.25">
      <c r="A62" s="47" t="s">
        <v>227</v>
      </c>
      <c r="B62" s="48">
        <f>'2. Income Statement (accum)'!B62</f>
        <v>-616</v>
      </c>
      <c r="C62" s="48">
        <f>'2. Income Statement (accum)'!C62</f>
        <v>-3255</v>
      </c>
      <c r="D62" s="48">
        <f>'2. Income Statement (accum)'!D62</f>
        <v>-3888</v>
      </c>
      <c r="E62" s="48">
        <f>'2. Income Statement (accum)'!E62-'2. Income Statement (accum)'!D62</f>
        <v>0</v>
      </c>
      <c r="F62" s="48">
        <f>'2. Income Statement (accum)'!F62-'2. Income Statement (accum)'!E62</f>
        <v>0</v>
      </c>
      <c r="G62" s="48">
        <f t="shared" si="66"/>
        <v>0</v>
      </c>
      <c r="H62" s="48">
        <f>'2. Income Statement (accum)'!G62</f>
        <v>-1383</v>
      </c>
      <c r="I62" s="48">
        <f>'2. Income Statement (accum)'!H62-'2. Income Statement (accum)'!G62</f>
        <v>-714</v>
      </c>
      <c r="J62" s="48">
        <f>'2. Income Statement (accum)'!I62-'2. Income Statement (accum)'!H62</f>
        <v>2097</v>
      </c>
      <c r="K62" s="48">
        <f t="shared" si="67"/>
        <v>1383</v>
      </c>
      <c r="L62" s="48">
        <f>'2. Income Statement (accum)'!J62</f>
        <v>0</v>
      </c>
      <c r="M62" s="48">
        <f>'2. Income Statement (accum)'!K62-'2. Income Statement (accum)'!J62</f>
        <v>0</v>
      </c>
      <c r="N62" s="48">
        <f>'2. Income Statement (accum)'!L62-'2. Income Statement (accum)'!K62</f>
        <v>0</v>
      </c>
      <c r="O62" s="48">
        <f t="shared" si="68"/>
        <v>0</v>
      </c>
      <c r="P62" s="48">
        <f>'2. Income Statement (accum)'!M62</f>
        <v>0</v>
      </c>
      <c r="Q62" s="48"/>
      <c r="R62" s="48"/>
      <c r="S62" s="48">
        <f>'2. Income Statement (accum)'!O62-'2. Income Statement (accum)'!M62</f>
        <v>0</v>
      </c>
      <c r="T62" s="48">
        <f>'2. Income Statement (accum)'!P62</f>
        <v>0</v>
      </c>
      <c r="U62" s="48"/>
      <c r="V62" s="48"/>
      <c r="W62" s="48">
        <f>'2. Income Statement (accum)'!R62-'2. Income Statement (accum)'!P62</f>
        <v>0</v>
      </c>
    </row>
    <row r="63" spans="1:23" x14ac:dyDescent="0.25">
      <c r="A63" s="47" t="s">
        <v>223</v>
      </c>
      <c r="B63" s="48">
        <f>'2. Income Statement (accum)'!B63</f>
        <v>0</v>
      </c>
      <c r="C63" s="48">
        <f>'2. Income Statement (accum)'!C63</f>
        <v>0</v>
      </c>
      <c r="D63" s="48">
        <f>'2. Income Statement (accum)'!D63</f>
        <v>0</v>
      </c>
      <c r="E63" s="48">
        <f>'2. Income Statement (accum)'!E63-'2. Income Statement (accum)'!D63</f>
        <v>0</v>
      </c>
      <c r="F63" s="48">
        <f>'2. Income Statement (accum)'!F63-'2. Income Statement (accum)'!E63</f>
        <v>0</v>
      </c>
      <c r="G63" s="48">
        <f t="shared" si="66"/>
        <v>0</v>
      </c>
      <c r="H63" s="48">
        <f>'2. Income Statement (accum)'!G63</f>
        <v>0</v>
      </c>
      <c r="I63" s="48">
        <f>'2. Income Statement (accum)'!H63-'2. Income Statement (accum)'!G63</f>
        <v>0</v>
      </c>
      <c r="J63" s="48">
        <f>'2. Income Statement (accum)'!I63-'2. Income Statement (accum)'!H63</f>
        <v>0</v>
      </c>
      <c r="K63" s="48">
        <f t="shared" si="67"/>
        <v>0</v>
      </c>
      <c r="L63" s="48">
        <f>'2. Income Statement (accum)'!J63</f>
        <v>0</v>
      </c>
      <c r="M63" s="48">
        <f>'2. Income Statement (accum)'!K63-'2. Income Statement (accum)'!J63</f>
        <v>0</v>
      </c>
      <c r="N63" s="48">
        <f>'2. Income Statement (accum)'!L63-'2. Income Statement (accum)'!K63</f>
        <v>0</v>
      </c>
      <c r="O63" s="48">
        <f t="shared" si="68"/>
        <v>0</v>
      </c>
      <c r="P63" s="48">
        <f>'2. Income Statement (accum)'!M63</f>
        <v>0</v>
      </c>
      <c r="Q63" s="48"/>
      <c r="R63" s="48"/>
      <c r="S63" s="48">
        <f>'2. Income Statement (accum)'!O63-'2. Income Statement (accum)'!M63</f>
        <v>0</v>
      </c>
      <c r="T63" s="48">
        <f>'2. Income Statement (accum)'!P63</f>
        <v>-73969</v>
      </c>
      <c r="U63" s="48"/>
      <c r="V63" s="48"/>
      <c r="W63" s="48">
        <f>'2. Income Statement (accum)'!R63-'2. Income Statement (accum)'!P63</f>
        <v>-336107</v>
      </c>
    </row>
    <row r="64" spans="1:23" x14ac:dyDescent="0.25">
      <c r="A64" s="47" t="s">
        <v>100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>
        <f>'2. Income Statement (accum)'!O64-'2. Income Statement (accum)'!M64</f>
        <v>0</v>
      </c>
      <c r="T64" s="48">
        <f>'2. Income Statement (accum)'!P64</f>
        <v>0</v>
      </c>
      <c r="U64" s="48"/>
      <c r="V64" s="48"/>
      <c r="W64" s="48">
        <f>'2. Income Statement (accum)'!R64-'2. Income Statement (accum)'!P64</f>
        <v>-56076</v>
      </c>
    </row>
    <row r="65" spans="1:23" s="7" customFormat="1" ht="13" x14ac:dyDescent="0.3">
      <c r="A65" s="14" t="s">
        <v>52</v>
      </c>
      <c r="B65" s="15">
        <v>25430</v>
      </c>
      <c r="C65" s="15">
        <v>223533</v>
      </c>
      <c r="D65" s="15">
        <v>1056911</v>
      </c>
      <c r="E65" s="15">
        <v>749507</v>
      </c>
      <c r="F65" s="15">
        <v>-9992</v>
      </c>
      <c r="G65" s="15">
        <v>739515</v>
      </c>
      <c r="H65" s="15">
        <v>384896</v>
      </c>
      <c r="I65" s="15">
        <v>1246627</v>
      </c>
      <c r="J65" s="15">
        <v>-811780</v>
      </c>
      <c r="K65" s="15">
        <v>434847</v>
      </c>
      <c r="L65" s="15">
        <v>1376370</v>
      </c>
      <c r="M65" s="15">
        <v>2036254</v>
      </c>
      <c r="N65" s="15">
        <v>-1330588</v>
      </c>
      <c r="O65" s="15">
        <v>705666</v>
      </c>
      <c r="P65" s="15">
        <v>428559</v>
      </c>
      <c r="Q65" s="15">
        <v>2641470</v>
      </c>
      <c r="R65" s="15">
        <v>-1154250</v>
      </c>
      <c r="S65" s="15">
        <v>1487220</v>
      </c>
      <c r="T65" s="15">
        <v>-1783154</v>
      </c>
      <c r="U65" s="15">
        <v>800050</v>
      </c>
      <c r="V65" s="15">
        <f>V47+V49+V54</f>
        <v>-1631491.8812168757</v>
      </c>
      <c r="W65" s="15">
        <f>W47+W49+W54</f>
        <v>-831441.88121687574</v>
      </c>
    </row>
    <row r="67" spans="1:23" x14ac:dyDescent="0.25">
      <c r="A67" s="6" t="s">
        <v>53</v>
      </c>
      <c r="B67" s="4">
        <v>-3834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-4475</v>
      </c>
      <c r="K67" s="4">
        <v>-4475</v>
      </c>
      <c r="L67" s="4">
        <v>-2629</v>
      </c>
      <c r="M67" s="4">
        <v>-99</v>
      </c>
      <c r="N67" s="4">
        <v>-3479</v>
      </c>
      <c r="O67" s="4">
        <v>-3578</v>
      </c>
      <c r="P67" s="4">
        <v>5911</v>
      </c>
      <c r="Q67" s="4">
        <f>'2. Income Statement (accum)'!N67-'2. Income Statement (accum)'!M67</f>
        <v>-5</v>
      </c>
      <c r="R67" s="4">
        <f>'2. Income Statement (accum)'!O67-'2. Income Statement (accum)'!N67</f>
        <v>-7153</v>
      </c>
      <c r="S67" s="4">
        <v>-7158</v>
      </c>
      <c r="T67" s="4">
        <v>-50925</v>
      </c>
      <c r="U67" s="4">
        <f>'2. Income Statement (accum)'!Q67-'2. Income Statement (accum)'!P67</f>
        <v>-19297</v>
      </c>
      <c r="V67" s="4">
        <f>'2. Income Statement (accum)'!R67-'2. Income Statement (accum)'!Q67</f>
        <v>-106661</v>
      </c>
      <c r="W67" s="4">
        <f>U67+V67</f>
        <v>-125958</v>
      </c>
    </row>
    <row r="68" spans="1:23" x14ac:dyDescent="0.25">
      <c r="A68" s="6" t="s">
        <v>54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254</v>
      </c>
      <c r="J68" s="4">
        <v>14982</v>
      </c>
      <c r="K68" s="4">
        <v>15236</v>
      </c>
      <c r="L68" s="4">
        <v>-111218</v>
      </c>
      <c r="M68" s="4">
        <v>-209726</v>
      </c>
      <c r="N68" s="4">
        <v>185277</v>
      </c>
      <c r="O68" s="4">
        <v>-24449</v>
      </c>
      <c r="P68" s="4">
        <v>-175775</v>
      </c>
      <c r="Q68" s="4">
        <f>'2. Income Statement (accum)'!N68-'2. Income Statement (accum)'!M68</f>
        <v>5715</v>
      </c>
      <c r="R68" s="4">
        <f>'2. Income Statement (accum)'!O68-'2. Income Statement (accum)'!N68</f>
        <v>241676</v>
      </c>
      <c r="S68" s="4">
        <v>247391</v>
      </c>
      <c r="T68" s="4">
        <v>-58869</v>
      </c>
      <c r="U68" s="4">
        <f>'2. Income Statement (accum)'!Q68-'2. Income Statement (accum)'!P68</f>
        <v>-50981</v>
      </c>
      <c r="V68" s="4">
        <f>'2. Income Statement (accum)'!R68-'2. Income Statement (accum)'!Q68</f>
        <v>-30779</v>
      </c>
      <c r="W68" s="4">
        <f>U68+V68</f>
        <v>-81760</v>
      </c>
    </row>
    <row r="69" spans="1:23" s="7" customFormat="1" ht="13" x14ac:dyDescent="0.3">
      <c r="A69" s="14" t="s">
        <v>158</v>
      </c>
      <c r="B69" s="15">
        <v>21596</v>
      </c>
      <c r="C69" s="15">
        <v>223533</v>
      </c>
      <c r="D69" s="15">
        <v>1056911</v>
      </c>
      <c r="E69" s="15">
        <v>749507</v>
      </c>
      <c r="F69" s="15">
        <v>-9992</v>
      </c>
      <c r="G69" s="15">
        <v>739515</v>
      </c>
      <c r="H69" s="15">
        <v>384896</v>
      </c>
      <c r="I69" s="15">
        <v>1246881</v>
      </c>
      <c r="J69" s="15">
        <v>-801273</v>
      </c>
      <c r="K69" s="15">
        <v>445608</v>
      </c>
      <c r="L69" s="15">
        <v>1262523</v>
      </c>
      <c r="M69" s="15">
        <v>1826429</v>
      </c>
      <c r="N69" s="15">
        <v>-1148790</v>
      </c>
      <c r="O69" s="15">
        <v>677639</v>
      </c>
      <c r="P69" s="15">
        <v>258695</v>
      </c>
      <c r="Q69" s="15">
        <v>2647180</v>
      </c>
      <c r="R69" s="15">
        <v>-919727</v>
      </c>
      <c r="S69" s="15">
        <v>1727453</v>
      </c>
      <c r="T69" s="15">
        <v>-1892948</v>
      </c>
      <c r="U69" s="15">
        <v>729772</v>
      </c>
      <c r="V69" s="15">
        <f>V65+V67+V68</f>
        <v>-1768931.8812168757</v>
      </c>
      <c r="W69" s="15">
        <f>W65+W67+W68</f>
        <v>-1039159.8812168757</v>
      </c>
    </row>
    <row r="71" spans="1:23" x14ac:dyDescent="0.25">
      <c r="A71" s="6" t="s">
        <v>55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/>
    </row>
    <row r="72" spans="1:23" x14ac:dyDescent="0.25">
      <c r="A72" s="6" t="s">
        <v>122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-353673</v>
      </c>
      <c r="Q72" s="4">
        <v>259232</v>
      </c>
      <c r="R72" s="4">
        <v>70517</v>
      </c>
      <c r="S72" s="4">
        <v>329749</v>
      </c>
      <c r="T72" s="4">
        <v>-327840</v>
      </c>
      <c r="U72" s="4">
        <v>117800</v>
      </c>
      <c r="V72" s="4">
        <f>'2. Income Statement (accum)'!R72-'2. Income Statement (accum)'!Q72</f>
        <v>233964</v>
      </c>
      <c r="W72" s="4">
        <f t="shared" ref="W72:W73" si="69">U72+V72</f>
        <v>351764</v>
      </c>
    </row>
    <row r="73" spans="1:23" x14ac:dyDescent="0.25">
      <c r="A73" s="6" t="s">
        <v>56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-1310</v>
      </c>
      <c r="J73" s="4">
        <v>-6856</v>
      </c>
      <c r="K73" s="4">
        <v>-8166</v>
      </c>
      <c r="L73" s="4">
        <v>104011</v>
      </c>
      <c r="M73" s="4">
        <v>31412</v>
      </c>
      <c r="N73" s="4">
        <v>-34313</v>
      </c>
      <c r="O73" s="4">
        <v>-2901</v>
      </c>
      <c r="P73" s="4">
        <v>37564</v>
      </c>
      <c r="Q73" s="4">
        <v>-46333</v>
      </c>
      <c r="R73" s="4">
        <v>-102773</v>
      </c>
      <c r="S73" s="4">
        <v>-149106</v>
      </c>
      <c r="T73" s="4">
        <v>-401488</v>
      </c>
      <c r="U73" s="4">
        <v>212031</v>
      </c>
      <c r="V73" s="4">
        <f>'2. Income Statement (accum)'!R73-'2. Income Statement (accum)'!Q73</f>
        <v>-339678</v>
      </c>
      <c r="W73" s="4">
        <f t="shared" si="69"/>
        <v>-127647</v>
      </c>
    </row>
    <row r="74" spans="1:23" s="7" customFormat="1" ht="13" x14ac:dyDescent="0.3">
      <c r="A74" s="14" t="s">
        <v>178</v>
      </c>
      <c r="B74" s="15">
        <f t="shared" ref="B74" si="70">B72+B73</f>
        <v>0</v>
      </c>
      <c r="C74" s="15">
        <f t="shared" ref="C74" si="71">C72+C73</f>
        <v>0</v>
      </c>
      <c r="D74" s="15">
        <f t="shared" ref="D74" si="72">D72+D73</f>
        <v>0</v>
      </c>
      <c r="E74" s="15">
        <f t="shared" ref="E74" si="73">E72+E73</f>
        <v>0</v>
      </c>
      <c r="F74" s="15">
        <f t="shared" ref="F74" si="74">F72+F73</f>
        <v>0</v>
      </c>
      <c r="G74" s="15">
        <f t="shared" ref="G74" si="75">G72+G73</f>
        <v>0</v>
      </c>
      <c r="H74" s="15">
        <f t="shared" ref="H74" si="76">H72+H73</f>
        <v>0</v>
      </c>
      <c r="I74" s="15">
        <f t="shared" ref="I74" si="77">I72+I73</f>
        <v>-1310</v>
      </c>
      <c r="J74" s="15">
        <f t="shared" ref="J74" si="78">J72+J73</f>
        <v>-6856</v>
      </c>
      <c r="K74" s="15">
        <f t="shared" ref="K74" si="79">K72+K73</f>
        <v>-8166</v>
      </c>
      <c r="L74" s="15">
        <f t="shared" ref="L74" si="80">L72+L73</f>
        <v>104011</v>
      </c>
      <c r="M74" s="15">
        <f t="shared" ref="M74" si="81">M72+M73</f>
        <v>31412</v>
      </c>
      <c r="N74" s="15">
        <f t="shared" ref="N74" si="82">N72+N73</f>
        <v>-34313</v>
      </c>
      <c r="O74" s="15">
        <f t="shared" ref="O74" si="83">O72+O73</f>
        <v>-2901</v>
      </c>
      <c r="P74" s="15">
        <f t="shared" ref="P74" si="84">P72+P73</f>
        <v>-316109</v>
      </c>
      <c r="Q74" s="15">
        <f t="shared" ref="Q74:V74" si="85">Q72+Q73</f>
        <v>212899</v>
      </c>
      <c r="R74" s="15">
        <f t="shared" si="85"/>
        <v>-32256</v>
      </c>
      <c r="S74" s="15">
        <f t="shared" si="85"/>
        <v>180643</v>
      </c>
      <c r="T74" s="15">
        <f t="shared" si="85"/>
        <v>-729328</v>
      </c>
      <c r="U74" s="15">
        <f>U72+U73</f>
        <v>329831</v>
      </c>
      <c r="V74" s="15">
        <f t="shared" si="85"/>
        <v>-105714</v>
      </c>
      <c r="W74" s="15">
        <f>W72+W73</f>
        <v>224117</v>
      </c>
    </row>
    <row r="75" spans="1:23" s="7" customFormat="1" ht="13.5" thickBot="1" x14ac:dyDescent="0.35">
      <c r="A75" s="16" t="s">
        <v>179</v>
      </c>
      <c r="B75" s="17">
        <v>21596</v>
      </c>
      <c r="C75" s="17">
        <v>223533</v>
      </c>
      <c r="D75" s="17">
        <v>1056911</v>
      </c>
      <c r="E75" s="17">
        <v>749507</v>
      </c>
      <c r="F75" s="17">
        <v>-9992</v>
      </c>
      <c r="G75" s="17">
        <v>739515</v>
      </c>
      <c r="H75" s="17">
        <v>384896</v>
      </c>
      <c r="I75" s="17">
        <v>1245571</v>
      </c>
      <c r="J75" s="17">
        <v>-808129</v>
      </c>
      <c r="K75" s="17">
        <v>437442</v>
      </c>
      <c r="L75" s="17">
        <v>1366534</v>
      </c>
      <c r="M75" s="17">
        <v>1857841</v>
      </c>
      <c r="N75" s="17">
        <v>-1183103</v>
      </c>
      <c r="O75" s="17">
        <v>674738</v>
      </c>
      <c r="P75" s="17">
        <v>-57414</v>
      </c>
      <c r="Q75" s="17">
        <v>2860079</v>
      </c>
      <c r="R75" s="17">
        <v>-951983</v>
      </c>
      <c r="S75" s="17">
        <v>1908096</v>
      </c>
      <c r="T75" s="17">
        <f>T69+T74</f>
        <v>-2622276</v>
      </c>
      <c r="U75" s="17">
        <f>U69+U74</f>
        <v>1059603</v>
      </c>
      <c r="V75" s="17">
        <f t="shared" ref="V75:W75" si="86">V69+V74</f>
        <v>-1874645.8812168757</v>
      </c>
      <c r="W75" s="17">
        <f t="shared" si="86"/>
        <v>-815042.88121687574</v>
      </c>
    </row>
  </sheetData>
  <hyperlinks>
    <hyperlink ref="A2" location="'Contents '!C12" display="Назад к оглавлению" xr:uid="{AE53D0F7-CC09-4D9C-B268-C1F451C221BA}"/>
  </hyperlinks>
  <pageMargins left="0.7" right="0.7" top="0.75" bottom="0.75" header="0.3" footer="0.3"/>
  <ignoredErrors>
    <ignoredError sqref="U4 U24" formulaRange="1"/>
    <ignoredError sqref="O36 K3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B93D-DACB-44BF-AC11-23C85A53AD2F}">
  <dimension ref="A1:T53"/>
  <sheetViews>
    <sheetView zoomScaleNormal="100" workbookViewId="0">
      <pane xSplit="1" ySplit="3" topLeftCell="O24" activePane="bottomRight" state="frozen"/>
      <selection pane="topRight" activeCell="B1" sqref="B1"/>
      <selection pane="bottomLeft" activeCell="A4" sqref="A4"/>
      <selection pane="bottomRight" activeCell="S34" sqref="S34"/>
    </sheetView>
  </sheetViews>
  <sheetFormatPr defaultColWidth="8.90625" defaultRowHeight="12.5" x14ac:dyDescent="0.25"/>
  <cols>
    <col min="1" max="1" width="72.81640625" style="6" customWidth="1"/>
    <col min="2" max="17" width="14.81640625" style="6" customWidth="1"/>
    <col min="18" max="18" width="10.453125" style="6" bestFit="1" customWidth="1"/>
    <col min="19" max="16384" width="8.90625" style="6"/>
  </cols>
  <sheetData>
    <row r="1" spans="1:20" ht="13" x14ac:dyDescent="0.3">
      <c r="A1" s="7" t="s">
        <v>1</v>
      </c>
    </row>
    <row r="2" spans="1:20" x14ac:dyDescent="0.25">
      <c r="A2" s="8" t="s">
        <v>138</v>
      </c>
    </row>
    <row r="3" spans="1:20" ht="13" x14ac:dyDescent="0.3">
      <c r="A3" s="9" t="s">
        <v>139</v>
      </c>
      <c r="B3" s="19" t="s">
        <v>141</v>
      </c>
      <c r="C3" s="19" t="s">
        <v>142</v>
      </c>
      <c r="D3" s="19" t="s">
        <v>154</v>
      </c>
      <c r="E3" s="19" t="s">
        <v>155</v>
      </c>
      <c r="F3" s="19" t="s">
        <v>143</v>
      </c>
      <c r="G3" s="19" t="s">
        <v>144</v>
      </c>
      <c r="H3" s="19" t="s">
        <v>145</v>
      </c>
      <c r="I3" s="19" t="s">
        <v>146</v>
      </c>
      <c r="J3" s="19" t="s">
        <v>147</v>
      </c>
      <c r="K3" s="19" t="s">
        <v>148</v>
      </c>
      <c r="L3" s="19" t="s">
        <v>149</v>
      </c>
      <c r="M3" s="19" t="s">
        <v>150</v>
      </c>
      <c r="N3" s="19" t="s">
        <v>151</v>
      </c>
      <c r="O3" s="19" t="s">
        <v>152</v>
      </c>
      <c r="P3" s="19" t="s">
        <v>153</v>
      </c>
      <c r="Q3" s="19" t="s">
        <v>230</v>
      </c>
      <c r="R3" s="19" t="s">
        <v>236</v>
      </c>
    </row>
    <row r="4" spans="1:20" ht="13" x14ac:dyDescent="0.3">
      <c r="A4" s="7" t="s">
        <v>57</v>
      </c>
    </row>
    <row r="5" spans="1:20" x14ac:dyDescent="0.25">
      <c r="A5" s="6" t="s">
        <v>52</v>
      </c>
      <c r="B5" s="4">
        <v>25430</v>
      </c>
      <c r="C5" s="4">
        <v>223533</v>
      </c>
      <c r="D5" s="4">
        <v>1056911</v>
      </c>
      <c r="E5" s="4">
        <v>1806418</v>
      </c>
      <c r="F5" s="4">
        <v>1796426</v>
      </c>
      <c r="G5" s="4">
        <v>384896</v>
      </c>
      <c r="H5" s="4">
        <v>1631523</v>
      </c>
      <c r="I5" s="4">
        <v>819743</v>
      </c>
      <c r="J5" s="4">
        <v>1376370</v>
      </c>
      <c r="K5" s="4">
        <v>3412624</v>
      </c>
      <c r="L5" s="4">
        <v>2082036</v>
      </c>
      <c r="M5" s="4">
        <v>428559</v>
      </c>
      <c r="N5" s="4">
        <v>3070029</v>
      </c>
      <c r="O5" s="4">
        <v>1986148</v>
      </c>
      <c r="P5" s="4">
        <v>-1783154</v>
      </c>
      <c r="Q5" s="4">
        <v>-983104</v>
      </c>
      <c r="R5" s="4">
        <f>'2. Income Statement (accum)'!R65</f>
        <v>-2614595.8812168753</v>
      </c>
      <c r="T5" s="5"/>
    </row>
    <row r="6" spans="1:20" x14ac:dyDescent="0.25">
      <c r="A6" s="6" t="s">
        <v>58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20" x14ac:dyDescent="0.25">
      <c r="A7" s="6" t="s">
        <v>59</v>
      </c>
      <c r="B7" s="4">
        <v>2297</v>
      </c>
      <c r="C7" s="4">
        <v>78410</v>
      </c>
      <c r="D7" s="4">
        <v>284083</v>
      </c>
      <c r="E7" s="4">
        <v>555608</v>
      </c>
      <c r="F7" s="4">
        <v>660600</v>
      </c>
      <c r="G7" s="4">
        <v>458063</v>
      </c>
      <c r="H7" s="4">
        <v>954783</v>
      </c>
      <c r="I7" s="4">
        <v>1111037</v>
      </c>
      <c r="J7" s="4">
        <v>752994</v>
      </c>
      <c r="K7" s="4">
        <v>1482938</v>
      </c>
      <c r="L7" s="4">
        <v>1776800</v>
      </c>
      <c r="M7" s="4">
        <v>1215709</v>
      </c>
      <c r="N7" s="4">
        <v>2336204</v>
      </c>
      <c r="O7" s="4">
        <v>2586353</v>
      </c>
      <c r="P7" s="4">
        <v>1282694</v>
      </c>
      <c r="Q7" s="4">
        <v>2415951</v>
      </c>
      <c r="R7" s="4">
        <v>2779813.7418123959</v>
      </c>
    </row>
    <row r="8" spans="1:20" x14ac:dyDescent="0.25">
      <c r="A8" s="6" t="s">
        <v>60</v>
      </c>
      <c r="B8" s="4">
        <v>0</v>
      </c>
      <c r="C8" s="4">
        <v>6084</v>
      </c>
      <c r="D8" s="4">
        <v>3904</v>
      </c>
      <c r="E8" s="4">
        <v>5843</v>
      </c>
      <c r="F8" s="4">
        <v>21734</v>
      </c>
      <c r="G8" s="4">
        <v>3815</v>
      </c>
      <c r="H8" s="4">
        <v>6981</v>
      </c>
      <c r="I8" s="4">
        <v>4873</v>
      </c>
      <c r="J8" s="4">
        <v>16252</v>
      </c>
      <c r="K8" s="4">
        <v>10545</v>
      </c>
      <c r="L8" s="4">
        <v>13058</v>
      </c>
      <c r="M8" s="4">
        <v>2185</v>
      </c>
      <c r="N8" s="4">
        <v>5083</v>
      </c>
      <c r="O8" s="4">
        <v>37193</v>
      </c>
      <c r="P8" s="4">
        <v>273697</v>
      </c>
      <c r="Q8" s="4">
        <v>270123</v>
      </c>
      <c r="R8" s="4">
        <v>246453.5756291498</v>
      </c>
    </row>
    <row r="9" spans="1:20" x14ac:dyDescent="0.25">
      <c r="A9" s="6" t="s">
        <v>61</v>
      </c>
      <c r="B9" s="4">
        <v>0</v>
      </c>
      <c r="C9" s="4">
        <v>3893</v>
      </c>
      <c r="D9" s="4">
        <v>3269</v>
      </c>
      <c r="E9" s="4">
        <v>4975</v>
      </c>
      <c r="F9" s="4">
        <v>6679</v>
      </c>
      <c r="G9" s="4">
        <v>3410</v>
      </c>
      <c r="H9" s="4">
        <v>5398</v>
      </c>
      <c r="I9" s="4">
        <v>7466</v>
      </c>
      <c r="J9" s="4">
        <v>3552</v>
      </c>
      <c r="K9" s="4">
        <v>4513</v>
      </c>
      <c r="L9" s="4">
        <v>5773</v>
      </c>
      <c r="M9" s="4">
        <v>11066</v>
      </c>
      <c r="N9" s="4">
        <v>11066</v>
      </c>
      <c r="O9" s="4">
        <v>39978</v>
      </c>
      <c r="P9" s="4">
        <v>61140</v>
      </c>
      <c r="Q9" s="4">
        <v>89916</v>
      </c>
      <c r="R9" s="4">
        <v>134945</v>
      </c>
    </row>
    <row r="10" spans="1:20" x14ac:dyDescent="0.25">
      <c r="A10" s="6" t="s">
        <v>62</v>
      </c>
      <c r="B10" s="4">
        <v>646</v>
      </c>
      <c r="C10" s="4">
        <v>5667</v>
      </c>
      <c r="D10" s="4">
        <v>73418</v>
      </c>
      <c r="E10" s="4">
        <v>110756</v>
      </c>
      <c r="F10" s="4">
        <v>138023</v>
      </c>
      <c r="G10" s="4">
        <v>524975</v>
      </c>
      <c r="H10" s="4">
        <v>655269</v>
      </c>
      <c r="I10" s="4">
        <v>559189</v>
      </c>
      <c r="J10" s="4">
        <v>-91900</v>
      </c>
      <c r="K10" s="4">
        <v>22210</v>
      </c>
      <c r="L10" s="4">
        <v>586066</v>
      </c>
      <c r="M10" s="4">
        <v>972765</v>
      </c>
      <c r="N10" s="4">
        <v>1284271</v>
      </c>
      <c r="O10" s="4">
        <v>1004229</v>
      </c>
      <c r="P10" s="4">
        <v>1053548</v>
      </c>
      <c r="Q10" s="4">
        <v>1901076</v>
      </c>
      <c r="R10" s="4">
        <v>2869135.1339331581</v>
      </c>
    </row>
    <row r="11" spans="1:20" x14ac:dyDescent="0.25">
      <c r="A11" s="6" t="s">
        <v>63</v>
      </c>
      <c r="B11" s="4">
        <v>0</v>
      </c>
      <c r="C11" s="4">
        <v>11828</v>
      </c>
      <c r="D11" s="4">
        <v>0</v>
      </c>
      <c r="E11" s="4">
        <v>0</v>
      </c>
      <c r="F11" s="4">
        <v>-7196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/>
    </row>
    <row r="12" spans="1:20" x14ac:dyDescent="0.25">
      <c r="A12" s="6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574546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212414</v>
      </c>
      <c r="P12" s="4">
        <v>0</v>
      </c>
      <c r="Q12" s="4">
        <v>0</v>
      </c>
      <c r="R12" s="4">
        <v>141891</v>
      </c>
    </row>
    <row r="13" spans="1:20" x14ac:dyDescent="0.25">
      <c r="A13" s="6" t="s">
        <v>64</v>
      </c>
      <c r="B13" s="4">
        <v>0</v>
      </c>
      <c r="C13" s="4">
        <v>0</v>
      </c>
      <c r="D13" s="4">
        <v>-2357</v>
      </c>
      <c r="E13" s="4">
        <v>-2938</v>
      </c>
      <c r="F13" s="4">
        <v>-1987</v>
      </c>
      <c r="G13" s="4">
        <v>-12107</v>
      </c>
      <c r="H13" s="4">
        <v>-28794</v>
      </c>
      <c r="I13" s="4">
        <v>13427</v>
      </c>
      <c r="J13" s="4">
        <v>-1188</v>
      </c>
      <c r="K13" s="4">
        <v>-9879</v>
      </c>
      <c r="L13" s="4">
        <v>13587</v>
      </c>
      <c r="M13" s="4">
        <v>-5407</v>
      </c>
      <c r="N13" s="4">
        <v>-8253</v>
      </c>
      <c r="O13" s="4">
        <v>-11382</v>
      </c>
      <c r="P13" s="4">
        <v>-8994</v>
      </c>
      <c r="Q13" s="4">
        <v>0</v>
      </c>
      <c r="R13" s="4"/>
    </row>
    <row r="14" spans="1:20" x14ac:dyDescent="0.25">
      <c r="A14" s="6" t="s">
        <v>127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-71616</v>
      </c>
      <c r="P14" s="4">
        <v>0</v>
      </c>
      <c r="Q14" s="4">
        <v>0</v>
      </c>
      <c r="R14" s="4">
        <v>0</v>
      </c>
    </row>
    <row r="15" spans="1:20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20" ht="13" x14ac:dyDescent="0.3">
      <c r="A16" s="9" t="s">
        <v>65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8" x14ac:dyDescent="0.25">
      <c r="A17" s="6" t="s">
        <v>15</v>
      </c>
      <c r="B17" s="4">
        <v>-81508</v>
      </c>
      <c r="C17" s="4">
        <v>55961</v>
      </c>
      <c r="D17" s="4">
        <v>-30260</v>
      </c>
      <c r="E17" s="4">
        <v>-86016</v>
      </c>
      <c r="F17" s="4">
        <v>-305188</v>
      </c>
      <c r="G17" s="4">
        <v>-87259</v>
      </c>
      <c r="H17" s="4">
        <v>-109862</v>
      </c>
      <c r="I17" s="4">
        <v>-157103</v>
      </c>
      <c r="J17" s="4">
        <v>-285479</v>
      </c>
      <c r="K17" s="4">
        <v>-325264</v>
      </c>
      <c r="L17" s="4">
        <v>-845801</v>
      </c>
      <c r="M17" s="4">
        <v>-48029</v>
      </c>
      <c r="N17" s="4">
        <v>-84063</v>
      </c>
      <c r="O17" s="4">
        <v>-515957</v>
      </c>
      <c r="P17" s="4">
        <v>101482</v>
      </c>
      <c r="Q17" s="4">
        <v>231536</v>
      </c>
      <c r="R17" s="4">
        <v>332628</v>
      </c>
    </row>
    <row r="18" spans="1:18" x14ac:dyDescent="0.25">
      <c r="A18" s="6" t="s">
        <v>16</v>
      </c>
      <c r="B18" s="4">
        <v>-5727</v>
      </c>
      <c r="C18" s="4">
        <v>-2866</v>
      </c>
      <c r="D18" s="4">
        <v>-106585</v>
      </c>
      <c r="E18" s="4">
        <v>-31496</v>
      </c>
      <c r="F18" s="4">
        <v>-445198</v>
      </c>
      <c r="G18" s="4">
        <v>-171048</v>
      </c>
      <c r="H18" s="4">
        <v>-289234</v>
      </c>
      <c r="I18" s="4">
        <v>-358072</v>
      </c>
      <c r="J18" s="4">
        <v>107628</v>
      </c>
      <c r="K18" s="4">
        <v>159605</v>
      </c>
      <c r="L18" s="4">
        <v>8768</v>
      </c>
      <c r="M18" s="4">
        <v>-117420</v>
      </c>
      <c r="N18" s="4">
        <v>-236647</v>
      </c>
      <c r="O18" s="4">
        <v>-149830</v>
      </c>
      <c r="P18" s="4">
        <v>-219740</v>
      </c>
      <c r="Q18" s="4">
        <v>-97703</v>
      </c>
      <c r="R18" s="4">
        <v>208050.15637581126</v>
      </c>
    </row>
    <row r="19" spans="1:18" x14ac:dyDescent="0.25">
      <c r="A19" s="6" t="s">
        <v>39</v>
      </c>
      <c r="B19" s="4">
        <v>157295</v>
      </c>
      <c r="C19" s="4">
        <v>-94382</v>
      </c>
      <c r="D19" s="4">
        <v>45946</v>
      </c>
      <c r="E19" s="4">
        <v>82688</v>
      </c>
      <c r="F19" s="4">
        <v>-15156</v>
      </c>
      <c r="G19" s="4">
        <v>162609</v>
      </c>
      <c r="H19" s="4">
        <v>106782</v>
      </c>
      <c r="I19" s="4">
        <v>157297</v>
      </c>
      <c r="J19" s="4">
        <v>89957</v>
      </c>
      <c r="K19" s="4">
        <v>176839</v>
      </c>
      <c r="L19" s="4">
        <v>160741</v>
      </c>
      <c r="M19" s="4">
        <v>479865</v>
      </c>
      <c r="N19" s="4">
        <v>416731</v>
      </c>
      <c r="O19" s="4">
        <v>365773</v>
      </c>
      <c r="P19" s="4">
        <v>580109</v>
      </c>
      <c r="Q19" s="4">
        <v>260806</v>
      </c>
      <c r="R19" s="4">
        <v>-207827</v>
      </c>
    </row>
    <row r="20" spans="1:18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8" x14ac:dyDescent="0.25">
      <c r="A21" s="6" t="s">
        <v>66</v>
      </c>
      <c r="B21" s="4">
        <v>0</v>
      </c>
      <c r="C21" s="4">
        <v>-9388</v>
      </c>
      <c r="D21" s="4">
        <v>-55642</v>
      </c>
      <c r="E21" s="4">
        <v>-102850</v>
      </c>
      <c r="F21" s="4">
        <v>-121173</v>
      </c>
      <c r="G21" s="4">
        <v>-274374</v>
      </c>
      <c r="H21" s="4">
        <v>-452239</v>
      </c>
      <c r="I21" s="4">
        <v>-581111</v>
      </c>
      <c r="J21" s="4">
        <v>-415019</v>
      </c>
      <c r="K21" s="4">
        <v>-614076</v>
      </c>
      <c r="L21" s="4">
        <v>-920303</v>
      </c>
      <c r="M21" s="4">
        <v>-762609</v>
      </c>
      <c r="N21" s="4">
        <v>-1107794</v>
      </c>
      <c r="O21" s="4">
        <v>-1639227</v>
      </c>
      <c r="P21" s="4">
        <v>-1133592</v>
      </c>
      <c r="Q21" s="4">
        <v>-1846110</v>
      </c>
      <c r="R21" s="4">
        <v>-2532351</v>
      </c>
    </row>
    <row r="22" spans="1:18" x14ac:dyDescent="0.25">
      <c r="A22" s="6" t="s">
        <v>67</v>
      </c>
      <c r="B22" s="4">
        <v>-3834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</row>
    <row r="23" spans="1:18" s="7" customFormat="1" ht="13" x14ac:dyDescent="0.3">
      <c r="A23" s="14" t="s">
        <v>68</v>
      </c>
      <c r="B23" s="15">
        <v>94599</v>
      </c>
      <c r="C23" s="15">
        <v>278740</v>
      </c>
      <c r="D23" s="15">
        <v>1272687</v>
      </c>
      <c r="E23" s="15">
        <v>2342988</v>
      </c>
      <c r="F23" s="15">
        <v>1727564</v>
      </c>
      <c r="G23" s="15">
        <v>992980</v>
      </c>
      <c r="H23" s="15">
        <v>2480607</v>
      </c>
      <c r="I23" s="15">
        <v>2151292</v>
      </c>
      <c r="J23" s="15">
        <v>1553167</v>
      </c>
      <c r="K23" s="15">
        <v>4320055</v>
      </c>
      <c r="L23" s="15">
        <v>2880725</v>
      </c>
      <c r="M23" s="15">
        <v>2176684</v>
      </c>
      <c r="N23" s="15">
        <v>5686627</v>
      </c>
      <c r="O23" s="15">
        <v>3844076</v>
      </c>
      <c r="P23" s="15">
        <v>207190</v>
      </c>
      <c r="Q23" s="15">
        <v>2242491</v>
      </c>
      <c r="R23" s="15">
        <f>SUM(R5:R22)</f>
        <v>1358142.7265336402</v>
      </c>
    </row>
    <row r="25" spans="1:18" ht="13" x14ac:dyDescent="0.3">
      <c r="A25" s="7" t="s">
        <v>69</v>
      </c>
    </row>
    <row r="26" spans="1:18" x14ac:dyDescent="0.25">
      <c r="A26" s="6" t="s">
        <v>70</v>
      </c>
      <c r="B26" s="4">
        <v>-39113</v>
      </c>
      <c r="C26" s="4">
        <v>-1273449</v>
      </c>
      <c r="D26" s="4">
        <v>-1610251</v>
      </c>
      <c r="E26" s="4">
        <v>-1888042</v>
      </c>
      <c r="F26" s="4">
        <v>-3203042</v>
      </c>
      <c r="G26" s="4">
        <v>-1594835</v>
      </c>
      <c r="H26" s="4">
        <v>-1808269</v>
      </c>
      <c r="I26" s="4">
        <v>-3746664</v>
      </c>
      <c r="J26" s="4">
        <v>-2206698</v>
      </c>
      <c r="K26" s="4">
        <v>-3330898</v>
      </c>
      <c r="L26" s="4">
        <v>-6310209</v>
      </c>
      <c r="M26" s="4">
        <v>-3376830</v>
      </c>
      <c r="N26" s="4">
        <v>-3818582</v>
      </c>
      <c r="O26" s="4">
        <v>-4628491</v>
      </c>
      <c r="P26" s="4">
        <v>-2255468</v>
      </c>
      <c r="Q26" s="4">
        <v>-3200750</v>
      </c>
      <c r="R26" s="4">
        <v>-3390448.2243123958</v>
      </c>
    </row>
    <row r="27" spans="1:18" x14ac:dyDescent="0.25">
      <c r="A27" s="6" t="s">
        <v>71</v>
      </c>
      <c r="B27" s="4">
        <v>-11584</v>
      </c>
      <c r="C27" s="4">
        <v>-5313</v>
      </c>
      <c r="D27" s="4">
        <v>-905</v>
      </c>
      <c r="E27" s="4">
        <v>-906</v>
      </c>
      <c r="F27" s="4">
        <v>-1910</v>
      </c>
      <c r="G27" s="4">
        <v>-8406</v>
      </c>
      <c r="H27" s="4">
        <v>-15218</v>
      </c>
      <c r="I27" s="4">
        <v>-18715</v>
      </c>
      <c r="J27" s="4">
        <v>-19496</v>
      </c>
      <c r="K27" s="4">
        <v>-35881</v>
      </c>
      <c r="L27" s="4">
        <v>-52656</v>
      </c>
      <c r="M27" s="4">
        <v>-82148</v>
      </c>
      <c r="N27" s="4">
        <v>-205957</v>
      </c>
      <c r="O27" s="4">
        <v>-262516</v>
      </c>
      <c r="P27" s="4">
        <v>-155979</v>
      </c>
      <c r="Q27" s="4">
        <v>-230404</v>
      </c>
      <c r="R27" s="4">
        <v>-264628</v>
      </c>
    </row>
    <row r="28" spans="1:18" x14ac:dyDescent="0.25">
      <c r="A28" s="6" t="s">
        <v>72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65795</v>
      </c>
      <c r="I28" s="4">
        <v>65795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</row>
    <row r="29" spans="1:18" x14ac:dyDescent="0.25">
      <c r="A29" s="6" t="s">
        <v>73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-208722</v>
      </c>
      <c r="H29" s="4">
        <v>-229340</v>
      </c>
      <c r="I29" s="4">
        <v>-339751</v>
      </c>
      <c r="J29" s="4">
        <v>-100710</v>
      </c>
      <c r="K29" s="4">
        <v>-110352</v>
      </c>
      <c r="L29" s="4">
        <v>-230352</v>
      </c>
      <c r="M29" s="4">
        <v>-96000</v>
      </c>
      <c r="N29" s="4">
        <v>-339100</v>
      </c>
      <c r="O29" s="4">
        <v>-350300</v>
      </c>
      <c r="P29" s="4">
        <v>-5500</v>
      </c>
      <c r="Q29" s="4">
        <v>-5500</v>
      </c>
      <c r="R29" s="4">
        <v>-5500</v>
      </c>
    </row>
    <row r="30" spans="1:18" x14ac:dyDescent="0.25">
      <c r="A30" s="6" t="s">
        <v>74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3600</v>
      </c>
      <c r="H30" s="4">
        <v>403</v>
      </c>
      <c r="I30" s="4">
        <v>5012</v>
      </c>
      <c r="J30" s="4">
        <v>0</v>
      </c>
      <c r="K30" s="4">
        <v>0</v>
      </c>
      <c r="L30" s="4">
        <v>0</v>
      </c>
      <c r="M30" s="4">
        <v>0</v>
      </c>
      <c r="N30" s="4">
        <v>228391</v>
      </c>
      <c r="O30" s="4">
        <v>229103</v>
      </c>
      <c r="P30" s="4">
        <v>0</v>
      </c>
      <c r="Q30" s="4">
        <v>0</v>
      </c>
      <c r="R30" s="4">
        <v>0</v>
      </c>
    </row>
    <row r="31" spans="1:18" x14ac:dyDescent="0.25">
      <c r="A31" s="6" t="s">
        <v>75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-2577814</v>
      </c>
      <c r="L31" s="4">
        <v>-2577814</v>
      </c>
      <c r="M31" s="4">
        <v>0</v>
      </c>
      <c r="N31" s="4">
        <v>-2000000</v>
      </c>
      <c r="O31" s="4">
        <v>0</v>
      </c>
      <c r="P31" s="4">
        <v>0</v>
      </c>
      <c r="Q31" s="4">
        <v>-2033456</v>
      </c>
      <c r="R31" s="4">
        <v>-2228572</v>
      </c>
    </row>
    <row r="32" spans="1:18" x14ac:dyDescent="0.25">
      <c r="A32" s="6" t="s">
        <v>121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2522522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1336634</v>
      </c>
    </row>
    <row r="33" spans="1:19" x14ac:dyDescent="0.25">
      <c r="A33" s="6" t="s">
        <v>76</v>
      </c>
      <c r="B33" s="4">
        <v>0</v>
      </c>
      <c r="C33" s="4">
        <v>4784</v>
      </c>
      <c r="D33" s="4">
        <v>5272</v>
      </c>
      <c r="E33" s="4">
        <v>18162</v>
      </c>
      <c r="F33" s="4">
        <v>30467</v>
      </c>
      <c r="G33" s="4">
        <v>19454</v>
      </c>
      <c r="H33" s="4">
        <v>41843</v>
      </c>
      <c r="I33" s="4">
        <v>68277</v>
      </c>
      <c r="J33" s="4">
        <v>20683</v>
      </c>
      <c r="K33" s="4">
        <v>95000</v>
      </c>
      <c r="L33" s="4">
        <v>194420</v>
      </c>
      <c r="M33" s="4">
        <v>30788</v>
      </c>
      <c r="N33" s="4">
        <v>71458</v>
      </c>
      <c r="O33" s="4">
        <v>377853</v>
      </c>
      <c r="P33" s="4">
        <v>186735</v>
      </c>
      <c r="Q33" s="4">
        <v>282260</v>
      </c>
      <c r="R33" s="4">
        <v>373478.23349582998</v>
      </c>
    </row>
    <row r="34" spans="1:19" s="7" customFormat="1" ht="13" x14ac:dyDescent="0.3">
      <c r="A34" s="14" t="s">
        <v>77</v>
      </c>
      <c r="B34" s="15">
        <v>-50697</v>
      </c>
      <c r="C34" s="15">
        <v>-1273978</v>
      </c>
      <c r="D34" s="15">
        <v>-1605884</v>
      </c>
      <c r="E34" s="15">
        <v>-1870786</v>
      </c>
      <c r="F34" s="15">
        <v>-3174485</v>
      </c>
      <c r="G34" s="15">
        <v>-1788909</v>
      </c>
      <c r="H34" s="15">
        <v>-1944786</v>
      </c>
      <c r="I34" s="15">
        <v>-3966046</v>
      </c>
      <c r="J34" s="15">
        <v>-2306221</v>
      </c>
      <c r="K34" s="15">
        <v>-5959945</v>
      </c>
      <c r="L34" s="15">
        <v>-6454089</v>
      </c>
      <c r="M34" s="15">
        <v>-3524190</v>
      </c>
      <c r="N34" s="15">
        <v>-6063790</v>
      </c>
      <c r="O34" s="15">
        <v>-4634351</v>
      </c>
      <c r="P34" s="15">
        <v>-2230212</v>
      </c>
      <c r="Q34" s="15">
        <v>-5187850</v>
      </c>
      <c r="R34" s="15">
        <f>SUM(R26:R33)</f>
        <v>-4179035.9908165657</v>
      </c>
    </row>
    <row r="36" spans="1:19" ht="13" x14ac:dyDescent="0.3">
      <c r="A36" s="7" t="s">
        <v>78</v>
      </c>
    </row>
    <row r="37" spans="1:19" x14ac:dyDescent="0.25">
      <c r="A37" s="6" t="s">
        <v>79</v>
      </c>
      <c r="B37" s="4">
        <v>0</v>
      </c>
      <c r="C37" s="4">
        <v>74734</v>
      </c>
      <c r="D37" s="4">
        <v>500000</v>
      </c>
      <c r="E37" s="4">
        <v>500000</v>
      </c>
      <c r="F37" s="4">
        <v>500000</v>
      </c>
      <c r="G37" s="4">
        <v>0</v>
      </c>
      <c r="H37" s="4">
        <v>1000</v>
      </c>
      <c r="I37" s="4">
        <v>2106750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</row>
    <row r="38" spans="1:19" x14ac:dyDescent="0.25">
      <c r="A38" s="6" t="s">
        <v>120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-35986</v>
      </c>
      <c r="M38" s="4">
        <v>-113264</v>
      </c>
      <c r="N38" s="4">
        <v>-151194</v>
      </c>
      <c r="O38" s="4">
        <v>-281617</v>
      </c>
      <c r="P38" s="4">
        <v>0</v>
      </c>
      <c r="Q38" s="4">
        <v>41841</v>
      </c>
      <c r="R38" s="4">
        <v>-30783</v>
      </c>
      <c r="S38" s="5"/>
    </row>
    <row r="39" spans="1:19" ht="12.15" customHeight="1" x14ac:dyDescent="0.25">
      <c r="A39" s="6" t="s">
        <v>237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>
        <v>48328</v>
      </c>
      <c r="S39" s="5"/>
    </row>
    <row r="40" spans="1:19" x14ac:dyDescent="0.25">
      <c r="A40" s="6" t="s">
        <v>80</v>
      </c>
      <c r="B40" s="4">
        <v>0</v>
      </c>
      <c r="C40" s="4">
        <v>-110500</v>
      </c>
      <c r="D40" s="4">
        <v>0</v>
      </c>
      <c r="E40" s="4">
        <v>0</v>
      </c>
      <c r="F40" s="4">
        <v>-88995</v>
      </c>
      <c r="G40" s="4">
        <v>0</v>
      </c>
      <c r="H40" s="4">
        <v>-1011005</v>
      </c>
      <c r="I40" s="4">
        <v>-1011005</v>
      </c>
      <c r="J40" s="4">
        <v>0</v>
      </c>
      <c r="K40" s="4">
        <v>0</v>
      </c>
      <c r="L40" s="4">
        <v>-1141670</v>
      </c>
      <c r="M40" s="4">
        <v>0</v>
      </c>
      <c r="N40" s="4">
        <v>0</v>
      </c>
      <c r="O40" s="4">
        <v>-235077</v>
      </c>
      <c r="P40" s="4">
        <v>0</v>
      </c>
      <c r="Q40" s="4">
        <v>0</v>
      </c>
      <c r="R40" s="4">
        <v>0</v>
      </c>
      <c r="S40" s="5"/>
    </row>
    <row r="41" spans="1:19" x14ac:dyDescent="0.25">
      <c r="A41" s="6" t="s">
        <v>81</v>
      </c>
      <c r="B41" s="4">
        <v>4503</v>
      </c>
      <c r="C41" s="4">
        <v>1067942</v>
      </c>
      <c r="D41" s="4">
        <v>788185</v>
      </c>
      <c r="E41" s="4">
        <v>789324</v>
      </c>
      <c r="F41" s="4">
        <v>2177854</v>
      </c>
      <c r="G41" s="4">
        <v>5577654</v>
      </c>
      <c r="H41" s="4">
        <v>5639629</v>
      </c>
      <c r="I41" s="4">
        <v>8057393</v>
      </c>
      <c r="J41" s="4">
        <v>1439244</v>
      </c>
      <c r="K41" s="4">
        <v>6090147</v>
      </c>
      <c r="L41" s="4">
        <v>7333140</v>
      </c>
      <c r="M41" s="4">
        <v>1296200</v>
      </c>
      <c r="N41" s="4">
        <v>5296200</v>
      </c>
      <c r="O41" s="4">
        <v>5296200</v>
      </c>
      <c r="P41" s="4">
        <v>6882920</v>
      </c>
      <c r="Q41" s="4">
        <v>6882927</v>
      </c>
      <c r="R41" s="4">
        <v>6882927</v>
      </c>
      <c r="S41" s="5"/>
    </row>
    <row r="42" spans="1:19" x14ac:dyDescent="0.25">
      <c r="A42" s="6" t="s">
        <v>232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>
        <v>0</v>
      </c>
      <c r="O42" s="4"/>
      <c r="P42" s="4"/>
      <c r="Q42" s="4">
        <v>-135700</v>
      </c>
      <c r="R42" s="4">
        <v>-410076</v>
      </c>
      <c r="S42" s="5"/>
    </row>
    <row r="43" spans="1:19" x14ac:dyDescent="0.25">
      <c r="A43" s="6" t="s">
        <v>82</v>
      </c>
      <c r="B43" s="4">
        <v>0</v>
      </c>
      <c r="C43" s="4">
        <v>0</v>
      </c>
      <c r="D43" s="4">
        <v>0</v>
      </c>
      <c r="E43" s="4">
        <v>0</v>
      </c>
      <c r="F43" s="4">
        <v>-16427</v>
      </c>
      <c r="G43" s="4">
        <v>0</v>
      </c>
      <c r="H43" s="4">
        <v>0</v>
      </c>
      <c r="I43" s="4">
        <v>-35057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S43" s="5"/>
    </row>
    <row r="44" spans="1:19" x14ac:dyDescent="0.25">
      <c r="A44" s="6" t="s">
        <v>83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-23505</v>
      </c>
      <c r="I44" s="4">
        <v>-23505</v>
      </c>
      <c r="J44" s="4">
        <v>0</v>
      </c>
      <c r="K44" s="4">
        <v>-34909</v>
      </c>
      <c r="L44" s="4">
        <v>-34909</v>
      </c>
      <c r="M44" s="4">
        <v>0</v>
      </c>
      <c r="N44" s="4">
        <v>-2107</v>
      </c>
      <c r="O44" s="4">
        <v>-30107</v>
      </c>
      <c r="P44" s="4">
        <v>-51857</v>
      </c>
      <c r="Q44" s="4">
        <v>-2464</v>
      </c>
      <c r="R44" s="4">
        <v>-2464</v>
      </c>
      <c r="S44" s="5"/>
    </row>
    <row r="45" spans="1:19" x14ac:dyDescent="0.25">
      <c r="A45" s="6" t="s">
        <v>84</v>
      </c>
      <c r="B45" s="4">
        <v>-13000</v>
      </c>
      <c r="C45" s="4">
        <v>-32373</v>
      </c>
      <c r="D45" s="4">
        <v>-214096</v>
      </c>
      <c r="E45" s="4">
        <v>-390849</v>
      </c>
      <c r="F45" s="4">
        <v>-720783</v>
      </c>
      <c r="G45" s="4">
        <v>-4583562</v>
      </c>
      <c r="H45" s="4">
        <v>-4626162</v>
      </c>
      <c r="I45" s="4">
        <v>-4883447</v>
      </c>
      <c r="J45" s="4">
        <v>-1612594</v>
      </c>
      <c r="K45" s="4">
        <v>-2261330</v>
      </c>
      <c r="L45" s="4">
        <v>-2265430</v>
      </c>
      <c r="M45" s="4">
        <v>-1633693</v>
      </c>
      <c r="N45" s="4">
        <v>-3380143</v>
      </c>
      <c r="O45" s="4">
        <v>-3385289</v>
      </c>
      <c r="P45" s="4">
        <v>-5701411</v>
      </c>
      <c r="Q45" s="4">
        <v>-6179136</v>
      </c>
      <c r="R45" s="4">
        <v>-6179136</v>
      </c>
      <c r="S45" s="5"/>
    </row>
    <row r="46" spans="1:19" x14ac:dyDescent="0.25">
      <c r="A46" s="6" t="s">
        <v>85</v>
      </c>
      <c r="B46" s="4">
        <v>-576</v>
      </c>
      <c r="C46" s="4">
        <v>-2835</v>
      </c>
      <c r="D46" s="4">
        <v>-12788</v>
      </c>
      <c r="E46" s="4">
        <v>-22507</v>
      </c>
      <c r="F46" s="4">
        <v>-48563</v>
      </c>
      <c r="G46" s="4">
        <v>-46475</v>
      </c>
      <c r="H46" s="4">
        <v>-48601</v>
      </c>
      <c r="I46" s="4">
        <v>-76955</v>
      </c>
      <c r="J46" s="4">
        <v>-68587</v>
      </c>
      <c r="K46" s="4">
        <v>-101774</v>
      </c>
      <c r="L46" s="4">
        <v>-138030</v>
      </c>
      <c r="M46" s="4">
        <v>-107435</v>
      </c>
      <c r="N46" s="4">
        <v>-69373</v>
      </c>
      <c r="O46" s="4">
        <v>-216391</v>
      </c>
      <c r="P46" s="4">
        <v>-133159</v>
      </c>
      <c r="Q46" s="4">
        <v>-221378</v>
      </c>
      <c r="R46" s="4">
        <v>-301349</v>
      </c>
      <c r="S46" s="5"/>
    </row>
    <row r="47" spans="1:19" s="7" customFormat="1" ht="13" x14ac:dyDescent="0.3">
      <c r="A47" s="14" t="s">
        <v>86</v>
      </c>
      <c r="B47" s="15">
        <v>-9073</v>
      </c>
      <c r="C47" s="15">
        <v>996968</v>
      </c>
      <c r="D47" s="15">
        <v>1061301</v>
      </c>
      <c r="E47" s="15">
        <v>875968</v>
      </c>
      <c r="F47" s="15">
        <v>1803086</v>
      </c>
      <c r="G47" s="15">
        <v>947617</v>
      </c>
      <c r="H47" s="15">
        <v>-68644</v>
      </c>
      <c r="I47" s="15">
        <v>4134174</v>
      </c>
      <c r="J47" s="15">
        <v>-241937</v>
      </c>
      <c r="K47" s="15">
        <v>3692134</v>
      </c>
      <c r="L47" s="15">
        <v>3717115</v>
      </c>
      <c r="M47" s="15">
        <v>-558192</v>
      </c>
      <c r="N47" s="15">
        <v>1693383</v>
      </c>
      <c r="O47" s="15">
        <v>1147719</v>
      </c>
      <c r="P47" s="15">
        <v>996493</v>
      </c>
      <c r="Q47" s="15">
        <v>386090</v>
      </c>
      <c r="R47" s="15">
        <f>SUM(R37:R46)</f>
        <v>7447</v>
      </c>
    </row>
    <row r="49" spans="1:18" x14ac:dyDescent="0.25">
      <c r="A49" s="6" t="s">
        <v>87</v>
      </c>
      <c r="B49" s="4">
        <v>0</v>
      </c>
      <c r="C49" s="4">
        <v>-9741</v>
      </c>
      <c r="D49" s="4">
        <v>921</v>
      </c>
      <c r="E49" s="4">
        <v>-788</v>
      </c>
      <c r="F49" s="4">
        <v>7165</v>
      </c>
      <c r="G49" s="4">
        <v>-44215</v>
      </c>
      <c r="H49" s="4">
        <v>-74756</v>
      </c>
      <c r="I49" s="4">
        <v>14641</v>
      </c>
      <c r="J49" s="4">
        <v>289643</v>
      </c>
      <c r="K49" s="4">
        <v>460714</v>
      </c>
      <c r="L49" s="4">
        <v>290803</v>
      </c>
      <c r="M49" s="4">
        <v>-82683</v>
      </c>
      <c r="N49" s="4">
        <v>-82178</v>
      </c>
      <c r="O49" s="4">
        <v>62189</v>
      </c>
      <c r="P49" s="4">
        <v>-102674</v>
      </c>
      <c r="Q49" s="4">
        <v>-62246</v>
      </c>
      <c r="R49" s="4">
        <v>-94177</v>
      </c>
    </row>
    <row r="50" spans="1:18" s="7" customFormat="1" ht="13" x14ac:dyDescent="0.3">
      <c r="A50" s="14" t="s">
        <v>88</v>
      </c>
      <c r="B50" s="15">
        <v>34829</v>
      </c>
      <c r="C50" s="15">
        <v>-8011</v>
      </c>
      <c r="D50" s="15">
        <v>729025</v>
      </c>
      <c r="E50" s="15">
        <v>1347382</v>
      </c>
      <c r="F50" s="15">
        <v>363330</v>
      </c>
      <c r="G50" s="15">
        <v>107473</v>
      </c>
      <c r="H50" s="15">
        <v>392421</v>
      </c>
      <c r="I50" s="15">
        <v>2334061</v>
      </c>
      <c r="J50" s="15">
        <v>-705348</v>
      </c>
      <c r="K50" s="15">
        <v>2512958</v>
      </c>
      <c r="L50" s="15">
        <v>434554</v>
      </c>
      <c r="M50" s="15">
        <v>-1988381</v>
      </c>
      <c r="N50" s="15">
        <v>1234042</v>
      </c>
      <c r="O50" s="15">
        <v>419633</v>
      </c>
      <c r="P50" s="15">
        <v>-1129203</v>
      </c>
      <c r="Q50" s="15">
        <v>-2621515</v>
      </c>
      <c r="R50" s="15">
        <v>-2907625.3830660502</v>
      </c>
    </row>
    <row r="52" spans="1:18" s="7" customFormat="1" ht="13" x14ac:dyDescent="0.3">
      <c r="A52" s="14" t="s">
        <v>89</v>
      </c>
      <c r="B52" s="15">
        <v>2269</v>
      </c>
      <c r="C52" s="15">
        <v>37098</v>
      </c>
      <c r="D52" s="15">
        <v>29087</v>
      </c>
      <c r="E52" s="15">
        <v>29087</v>
      </c>
      <c r="F52" s="15">
        <v>29087</v>
      </c>
      <c r="G52" s="15">
        <v>392417</v>
      </c>
      <c r="H52" s="15">
        <v>392417</v>
      </c>
      <c r="I52" s="15">
        <v>392417</v>
      </c>
      <c r="J52" s="15">
        <v>2726478</v>
      </c>
      <c r="K52" s="15">
        <v>2726478</v>
      </c>
      <c r="L52" s="15">
        <v>2726478</v>
      </c>
      <c r="M52" s="15">
        <v>3161032</v>
      </c>
      <c r="N52" s="15">
        <v>3161032</v>
      </c>
      <c r="O52" s="15">
        <v>3161032</v>
      </c>
      <c r="P52" s="15">
        <v>3580665</v>
      </c>
      <c r="Q52" s="15">
        <v>3580665</v>
      </c>
      <c r="R52" s="15">
        <v>3580665</v>
      </c>
    </row>
    <row r="53" spans="1:18" s="7" customFormat="1" ht="13.5" thickBot="1" x14ac:dyDescent="0.35">
      <c r="A53" s="16" t="s">
        <v>90</v>
      </c>
      <c r="B53" s="17">
        <v>37098</v>
      </c>
      <c r="C53" s="17">
        <v>29087</v>
      </c>
      <c r="D53" s="17">
        <v>763067</v>
      </c>
      <c r="E53" s="17">
        <v>1376469</v>
      </c>
      <c r="F53" s="17">
        <v>392417</v>
      </c>
      <c r="G53" s="17">
        <v>499890</v>
      </c>
      <c r="H53" s="17">
        <v>784838</v>
      </c>
      <c r="I53" s="17">
        <v>2726478</v>
      </c>
      <c r="J53" s="17">
        <v>2021130</v>
      </c>
      <c r="K53" s="17">
        <v>5239436</v>
      </c>
      <c r="L53" s="17">
        <v>3161032</v>
      </c>
      <c r="M53" s="17">
        <v>1172651</v>
      </c>
      <c r="N53" s="17">
        <v>4395074</v>
      </c>
      <c r="O53" s="17">
        <v>3580665</v>
      </c>
      <c r="P53" s="17">
        <v>2451462</v>
      </c>
      <c r="Q53" s="17">
        <v>959150</v>
      </c>
      <c r="R53" s="17">
        <f>SUM(R50:R52)</f>
        <v>673039.61693394976</v>
      </c>
    </row>
  </sheetData>
  <hyperlinks>
    <hyperlink ref="A2" location="'Contents '!C12" display="Назад к оглавлению" xr:uid="{2F231EFB-0D17-4E85-B885-F1C377FF7E75}"/>
  </hyperlinks>
  <pageMargins left="0.7" right="0.7" top="0.75" bottom="0.75" header="0.3" footer="0.3"/>
  <ignoredErrors>
    <ignoredError sqref="R5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39BD3-E8D8-4C88-A658-E541E21F98F5}">
  <dimension ref="A1:X53"/>
  <sheetViews>
    <sheetView zoomScale="70" zoomScaleNormal="70" workbookViewId="0">
      <pane xSplit="1" ySplit="3" topLeftCell="N19" activePane="bottomRight" state="frozen"/>
      <selection pane="topRight" activeCell="B1" sqref="B1"/>
      <selection pane="bottomLeft" activeCell="A4" sqref="A4"/>
      <selection pane="bottomRight" activeCell="Y1" sqref="Y1:Y1048576"/>
    </sheetView>
  </sheetViews>
  <sheetFormatPr defaultColWidth="8.90625" defaultRowHeight="12.5" x14ac:dyDescent="0.25"/>
  <cols>
    <col min="1" max="1" width="62.36328125" style="6" customWidth="1"/>
    <col min="2" max="21" width="14.81640625" style="6" customWidth="1"/>
    <col min="22" max="22" width="13.36328125" style="6" customWidth="1"/>
    <col min="23" max="16384" width="8.90625" style="6"/>
  </cols>
  <sheetData>
    <row r="1" spans="1:22" ht="13" x14ac:dyDescent="0.3">
      <c r="A1" s="7" t="s">
        <v>1</v>
      </c>
    </row>
    <row r="2" spans="1:22" x14ac:dyDescent="0.25">
      <c r="A2" s="8" t="s">
        <v>138</v>
      </c>
    </row>
    <row r="3" spans="1:22" ht="13" x14ac:dyDescent="0.3">
      <c r="A3" s="9" t="s">
        <v>139</v>
      </c>
      <c r="B3" s="19">
        <v>2019</v>
      </c>
      <c r="C3" s="19">
        <v>2020</v>
      </c>
      <c r="D3" s="19" t="s">
        <v>165</v>
      </c>
      <c r="E3" s="19" t="s">
        <v>166</v>
      </c>
      <c r="F3" s="19" t="s">
        <v>172</v>
      </c>
      <c r="G3" s="19" t="s">
        <v>186</v>
      </c>
      <c r="H3" s="19" t="s">
        <v>167</v>
      </c>
      <c r="I3" s="19" t="s">
        <v>168</v>
      </c>
      <c r="J3" s="19" t="s">
        <v>173</v>
      </c>
      <c r="K3" s="19" t="s">
        <v>187</v>
      </c>
      <c r="L3" s="19" t="s">
        <v>169</v>
      </c>
      <c r="M3" s="19" t="s">
        <v>170</v>
      </c>
      <c r="N3" s="19" t="s">
        <v>171</v>
      </c>
      <c r="O3" s="19" t="s">
        <v>188</v>
      </c>
      <c r="P3" s="19" t="s">
        <v>174</v>
      </c>
      <c r="Q3" s="19" t="s">
        <v>175</v>
      </c>
      <c r="R3" s="19" t="s">
        <v>176</v>
      </c>
      <c r="S3" s="19" t="s">
        <v>189</v>
      </c>
      <c r="T3" s="19" t="s">
        <v>177</v>
      </c>
      <c r="U3" s="19" t="s">
        <v>231</v>
      </c>
      <c r="V3" s="19" t="s">
        <v>235</v>
      </c>
    </row>
    <row r="4" spans="1:22" ht="13" x14ac:dyDescent="0.3">
      <c r="A4" s="7" t="s">
        <v>57</v>
      </c>
    </row>
    <row r="5" spans="1:22" x14ac:dyDescent="0.25">
      <c r="A5" s="6" t="s">
        <v>52</v>
      </c>
      <c r="B5" s="4">
        <v>25430</v>
      </c>
      <c r="C5" s="4">
        <v>223533</v>
      </c>
      <c r="D5" s="4">
        <v>1056911</v>
      </c>
      <c r="E5" s="4">
        <v>749507</v>
      </c>
      <c r="F5" s="4">
        <v>-9992</v>
      </c>
      <c r="G5" s="4">
        <v>739515</v>
      </c>
      <c r="H5" s="4">
        <v>384896</v>
      </c>
      <c r="I5" s="4">
        <v>1246627</v>
      </c>
      <c r="J5" s="4">
        <v>-811780</v>
      </c>
      <c r="K5" s="4">
        <v>434847</v>
      </c>
      <c r="L5" s="4">
        <v>1376370</v>
      </c>
      <c r="M5" s="4">
        <v>2036254</v>
      </c>
      <c r="N5" s="4">
        <v>-1330588</v>
      </c>
      <c r="O5" s="4">
        <v>705666</v>
      </c>
      <c r="P5" s="4">
        <v>428559</v>
      </c>
      <c r="Q5" s="4">
        <v>2641470</v>
      </c>
      <c r="R5" s="4">
        <v>-1083881</v>
      </c>
      <c r="S5" s="4">
        <v>1557589</v>
      </c>
      <c r="T5" s="4">
        <v>-1783154</v>
      </c>
      <c r="U5" s="4">
        <f>'4. Cash Flow Statement (accum)'!Q5-'4. Cash Flow Statement (accum)'!P5</f>
        <v>800050</v>
      </c>
      <c r="V5" s="4">
        <f>'4. Cash Flow Statement (accum)'!R5-'4. Cash Flow Statement (accum)'!Q5</f>
        <v>-1631491.8812168753</v>
      </c>
    </row>
    <row r="6" spans="1:22" x14ac:dyDescent="0.25">
      <c r="A6" s="6" t="s">
        <v>58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f>'4. Cash Flow Statement (accum)'!Q6-'4. Cash Flow Statement (accum)'!P6</f>
        <v>0</v>
      </c>
      <c r="V6" s="4">
        <f>'4. Cash Flow Statement (accum)'!R6-'4. Cash Flow Statement (accum)'!Q6</f>
        <v>0</v>
      </c>
    </row>
    <row r="7" spans="1:22" x14ac:dyDescent="0.25">
      <c r="A7" s="6" t="s">
        <v>59</v>
      </c>
      <c r="B7" s="4">
        <v>2297</v>
      </c>
      <c r="C7" s="4">
        <v>78410</v>
      </c>
      <c r="D7" s="4">
        <v>284083</v>
      </c>
      <c r="E7" s="4">
        <v>271525</v>
      </c>
      <c r="F7" s="4">
        <v>104992</v>
      </c>
      <c r="G7" s="4">
        <v>376517</v>
      </c>
      <c r="H7" s="4">
        <v>458063</v>
      </c>
      <c r="I7" s="4">
        <v>496720</v>
      </c>
      <c r="J7" s="4">
        <v>156254</v>
      </c>
      <c r="K7" s="4">
        <v>652974</v>
      </c>
      <c r="L7" s="4">
        <v>752994</v>
      </c>
      <c r="M7" s="4">
        <v>729944</v>
      </c>
      <c r="N7" s="4">
        <v>293862</v>
      </c>
      <c r="O7" s="4">
        <v>1023806</v>
      </c>
      <c r="P7" s="4">
        <v>1215709</v>
      </c>
      <c r="Q7" s="4">
        <v>1120495</v>
      </c>
      <c r="R7" s="4">
        <v>250149</v>
      </c>
      <c r="S7" s="4">
        <v>1370644</v>
      </c>
      <c r="T7" s="4">
        <v>1282694</v>
      </c>
      <c r="U7" s="4">
        <f>'4. Cash Flow Statement (accum)'!Q7-'4. Cash Flow Statement (accum)'!P7</f>
        <v>1133257</v>
      </c>
      <c r="V7" s="4">
        <f>'4. Cash Flow Statement (accum)'!R7-'4. Cash Flow Statement (accum)'!Q7</f>
        <v>363862.74181239586</v>
      </c>
    </row>
    <row r="8" spans="1:22" x14ac:dyDescent="0.25">
      <c r="A8" s="6" t="s">
        <v>60</v>
      </c>
      <c r="B8" s="4">
        <v>0</v>
      </c>
      <c r="C8" s="4">
        <v>6084</v>
      </c>
      <c r="D8" s="4">
        <v>3904</v>
      </c>
      <c r="E8" s="4">
        <v>1939</v>
      </c>
      <c r="F8" s="4">
        <v>15891</v>
      </c>
      <c r="G8" s="4">
        <v>17830</v>
      </c>
      <c r="H8" s="4">
        <v>3815</v>
      </c>
      <c r="I8" s="4">
        <v>3166</v>
      </c>
      <c r="J8" s="4">
        <v>-2108</v>
      </c>
      <c r="K8" s="4">
        <v>1058</v>
      </c>
      <c r="L8" s="4">
        <v>16252</v>
      </c>
      <c r="M8" s="4">
        <v>-5707</v>
      </c>
      <c r="N8" s="4">
        <v>2513</v>
      </c>
      <c r="O8" s="4">
        <v>-3194</v>
      </c>
      <c r="P8" s="4">
        <v>2185</v>
      </c>
      <c r="Q8" s="4">
        <v>2898</v>
      </c>
      <c r="R8" s="4">
        <v>32110</v>
      </c>
      <c r="S8" s="4">
        <v>35008</v>
      </c>
      <c r="T8" s="4">
        <v>273697</v>
      </c>
      <c r="U8" s="4">
        <f>'4. Cash Flow Statement (accum)'!Q8-'4. Cash Flow Statement (accum)'!P8</f>
        <v>-3574</v>
      </c>
      <c r="V8" s="4">
        <f>'4. Cash Flow Statement (accum)'!R8-'4. Cash Flow Statement (accum)'!Q8</f>
        <v>-23669.424370850204</v>
      </c>
    </row>
    <row r="9" spans="1:22" x14ac:dyDescent="0.25">
      <c r="A9" s="6" t="s">
        <v>61</v>
      </c>
      <c r="B9" s="4">
        <v>0</v>
      </c>
      <c r="C9" s="4">
        <v>3893</v>
      </c>
      <c r="D9" s="4">
        <v>3269</v>
      </c>
      <c r="E9" s="4">
        <v>1706</v>
      </c>
      <c r="F9" s="4">
        <v>1704</v>
      </c>
      <c r="G9" s="4">
        <v>3410</v>
      </c>
      <c r="H9" s="4">
        <v>3410</v>
      </c>
      <c r="I9" s="4">
        <v>1988</v>
      </c>
      <c r="J9" s="4">
        <v>2068</v>
      </c>
      <c r="K9" s="4">
        <v>4056</v>
      </c>
      <c r="L9" s="4">
        <v>3552</v>
      </c>
      <c r="M9" s="4">
        <v>961</v>
      </c>
      <c r="N9" s="4">
        <v>1260</v>
      </c>
      <c r="O9" s="4">
        <v>2221</v>
      </c>
      <c r="P9" s="4">
        <v>11066</v>
      </c>
      <c r="Q9" s="4">
        <v>0</v>
      </c>
      <c r="R9" s="4">
        <v>28912</v>
      </c>
      <c r="S9" s="4">
        <v>28912</v>
      </c>
      <c r="T9" s="4">
        <v>61140</v>
      </c>
      <c r="U9" s="4">
        <f>'4. Cash Flow Statement (accum)'!Q9-'4. Cash Flow Statement (accum)'!P9</f>
        <v>28776</v>
      </c>
      <c r="V9" s="4">
        <f>'4. Cash Flow Statement (accum)'!R9-'4. Cash Flow Statement (accum)'!Q9</f>
        <v>45029</v>
      </c>
    </row>
    <row r="10" spans="1:22" x14ac:dyDescent="0.25">
      <c r="A10" s="6" t="s">
        <v>62</v>
      </c>
      <c r="B10" s="4">
        <v>646</v>
      </c>
      <c r="C10" s="4">
        <v>5667</v>
      </c>
      <c r="D10" s="4">
        <v>73418</v>
      </c>
      <c r="E10" s="4">
        <v>37338</v>
      </c>
      <c r="F10" s="4">
        <v>27267</v>
      </c>
      <c r="G10" s="4">
        <v>64605</v>
      </c>
      <c r="H10" s="4">
        <v>524975</v>
      </c>
      <c r="I10" s="4">
        <v>130294</v>
      </c>
      <c r="J10" s="4">
        <v>-96080</v>
      </c>
      <c r="K10" s="4">
        <v>34214</v>
      </c>
      <c r="L10" s="4">
        <v>-91900</v>
      </c>
      <c r="M10" s="4">
        <v>114110</v>
      </c>
      <c r="N10" s="4">
        <v>563856</v>
      </c>
      <c r="O10" s="4">
        <v>677966</v>
      </c>
      <c r="P10" s="4">
        <v>972765</v>
      </c>
      <c r="Q10" s="4">
        <v>311506</v>
      </c>
      <c r="R10" s="4">
        <v>-280042</v>
      </c>
      <c r="S10" s="4">
        <v>31464</v>
      </c>
      <c r="T10" s="4">
        <v>1053548</v>
      </c>
      <c r="U10" s="4">
        <f>'4. Cash Flow Statement (accum)'!Q10-'4. Cash Flow Statement (accum)'!P10</f>
        <v>847528</v>
      </c>
      <c r="V10" s="4">
        <f>'4. Cash Flow Statement (accum)'!R10-'4. Cash Flow Statement (accum)'!Q10</f>
        <v>968059.13393315813</v>
      </c>
    </row>
    <row r="11" spans="1:22" x14ac:dyDescent="0.25">
      <c r="A11" s="6" t="s">
        <v>63</v>
      </c>
      <c r="B11" s="4">
        <v>0</v>
      </c>
      <c r="C11" s="4">
        <v>11828</v>
      </c>
      <c r="D11" s="4">
        <v>0</v>
      </c>
      <c r="E11" s="4">
        <v>0</v>
      </c>
      <c r="F11" s="4">
        <v>-7196</v>
      </c>
      <c r="G11" s="4">
        <v>-7196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f>'4. Cash Flow Statement (accum)'!Q11-'4. Cash Flow Statement (accum)'!P11</f>
        <v>0</v>
      </c>
      <c r="V11" s="4">
        <f>'4. Cash Flow Statement (accum)'!R11-'4. Cash Flow Statement (accum)'!Q11</f>
        <v>0</v>
      </c>
    </row>
    <row r="12" spans="1:22" x14ac:dyDescent="0.25">
      <c r="A12" s="6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574546</v>
      </c>
      <c r="K12" s="4">
        <v>574546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212414</v>
      </c>
      <c r="S12" s="4">
        <v>212414</v>
      </c>
      <c r="T12" s="4">
        <v>0</v>
      </c>
      <c r="U12" s="4">
        <f>'4. Cash Flow Statement (accum)'!Q12-'4. Cash Flow Statement (accum)'!P12</f>
        <v>0</v>
      </c>
      <c r="V12" s="4">
        <f>'4. Cash Flow Statement (accum)'!R12-'4. Cash Flow Statement (accum)'!Q12</f>
        <v>141891</v>
      </c>
    </row>
    <row r="13" spans="1:22" x14ac:dyDescent="0.25">
      <c r="A13" s="6" t="s">
        <v>64</v>
      </c>
      <c r="B13" s="4">
        <v>0</v>
      </c>
      <c r="C13" s="4">
        <v>0</v>
      </c>
      <c r="D13" s="4">
        <v>-2357</v>
      </c>
      <c r="E13" s="4">
        <v>-581</v>
      </c>
      <c r="F13" s="4">
        <v>951</v>
      </c>
      <c r="G13" s="4">
        <v>370</v>
      </c>
      <c r="H13" s="4">
        <v>-12107</v>
      </c>
      <c r="I13" s="4">
        <v>-16687</v>
      </c>
      <c r="J13" s="4">
        <v>42221</v>
      </c>
      <c r="K13" s="4">
        <v>25534</v>
      </c>
      <c r="L13" s="4">
        <v>-1188</v>
      </c>
      <c r="M13" s="4">
        <v>-8691</v>
      </c>
      <c r="N13" s="4">
        <v>23466</v>
      </c>
      <c r="O13" s="4">
        <v>14775</v>
      </c>
      <c r="P13" s="4">
        <v>-5407</v>
      </c>
      <c r="Q13" s="4">
        <v>-2846</v>
      </c>
      <c r="R13" s="4">
        <v>-3129</v>
      </c>
      <c r="S13" s="4">
        <v>-5975</v>
      </c>
      <c r="T13" s="4">
        <v>-8994</v>
      </c>
      <c r="U13" s="4">
        <f>'4. Cash Flow Statement (accum)'!Q13-'4. Cash Flow Statement (accum)'!P13</f>
        <v>8994</v>
      </c>
      <c r="V13" s="4">
        <f>'4. Cash Flow Statement (accum)'!R13-'4. Cash Flow Statement (accum)'!Q13</f>
        <v>0</v>
      </c>
    </row>
    <row r="14" spans="1:22" x14ac:dyDescent="0.25">
      <c r="A14" s="6" t="s">
        <v>127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-71616</v>
      </c>
      <c r="S14" s="4">
        <v>-71616</v>
      </c>
      <c r="T14" s="4">
        <v>0</v>
      </c>
      <c r="U14" s="4">
        <f>'4. Cash Flow Statement (accum)'!Q14-'4. Cash Flow Statement (accum)'!P14</f>
        <v>0</v>
      </c>
      <c r="V14" s="4">
        <f>'4. Cash Flow Statement (accum)'!R14-'4. Cash Flow Statement (accum)'!Q14</f>
        <v>0</v>
      </c>
    </row>
    <row r="15" spans="1:2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4">
        <f>'4. Cash Flow Statement (accum)'!Q15-'4. Cash Flow Statement (accum)'!P15</f>
        <v>0</v>
      </c>
      <c r="V15" s="4">
        <f>'4. Cash Flow Statement (accum)'!R15-'4. Cash Flow Statement (accum)'!Q15</f>
        <v>0</v>
      </c>
    </row>
    <row r="16" spans="1:22" ht="13" x14ac:dyDescent="0.3">
      <c r="A16" s="9" t="s">
        <v>65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4">
        <f>'4. Cash Flow Statement (accum)'!Q16-'4. Cash Flow Statement (accum)'!P16</f>
        <v>0</v>
      </c>
      <c r="V16" s="4">
        <f>'4. Cash Flow Statement (accum)'!R16-'4. Cash Flow Statement (accum)'!Q16</f>
        <v>0</v>
      </c>
    </row>
    <row r="17" spans="1:22" x14ac:dyDescent="0.25">
      <c r="A17" s="6" t="s">
        <v>15</v>
      </c>
      <c r="B17" s="4">
        <v>-81508</v>
      </c>
      <c r="C17" s="4">
        <v>55961</v>
      </c>
      <c r="D17" s="4">
        <v>-30260</v>
      </c>
      <c r="E17" s="4">
        <v>-55756</v>
      </c>
      <c r="F17" s="4">
        <v>-219172</v>
      </c>
      <c r="G17" s="4">
        <v>-274928</v>
      </c>
      <c r="H17" s="4">
        <v>-87259</v>
      </c>
      <c r="I17" s="4">
        <v>-22603</v>
      </c>
      <c r="J17" s="4">
        <v>-47241</v>
      </c>
      <c r="K17" s="4">
        <v>-69844</v>
      </c>
      <c r="L17" s="4">
        <v>-285479</v>
      </c>
      <c r="M17" s="4">
        <v>-39785</v>
      </c>
      <c r="N17" s="4">
        <v>-520537</v>
      </c>
      <c r="O17" s="4">
        <v>-560322</v>
      </c>
      <c r="P17" s="4">
        <v>-48029</v>
      </c>
      <c r="Q17" s="4">
        <v>-36034</v>
      </c>
      <c r="R17" s="4">
        <v>-431894</v>
      </c>
      <c r="S17" s="4">
        <v>-467928</v>
      </c>
      <c r="T17" s="4">
        <v>101482</v>
      </c>
      <c r="U17" s="4">
        <f>'4. Cash Flow Statement (accum)'!Q17-'4. Cash Flow Statement (accum)'!P17</f>
        <v>130054</v>
      </c>
      <c r="V17" s="4">
        <f>'4. Cash Flow Statement (accum)'!R17-'4. Cash Flow Statement (accum)'!Q17</f>
        <v>101092</v>
      </c>
    </row>
    <row r="18" spans="1:22" x14ac:dyDescent="0.25">
      <c r="A18" s="6" t="s">
        <v>16</v>
      </c>
      <c r="B18" s="4">
        <v>-5727</v>
      </c>
      <c r="C18" s="4">
        <v>-2866</v>
      </c>
      <c r="D18" s="4">
        <v>-106585</v>
      </c>
      <c r="E18" s="4">
        <v>75089</v>
      </c>
      <c r="F18" s="4">
        <v>-413702</v>
      </c>
      <c r="G18" s="4">
        <v>-338613</v>
      </c>
      <c r="H18" s="4">
        <v>-171048</v>
      </c>
      <c r="I18" s="4">
        <v>-118186</v>
      </c>
      <c r="J18" s="4">
        <v>-68838</v>
      </c>
      <c r="K18" s="4">
        <v>-187024</v>
      </c>
      <c r="L18" s="4">
        <v>107628</v>
      </c>
      <c r="M18" s="4">
        <v>51977</v>
      </c>
      <c r="N18" s="4">
        <v>-150837</v>
      </c>
      <c r="O18" s="4">
        <v>-98860</v>
      </c>
      <c r="P18" s="4">
        <v>-117420</v>
      </c>
      <c r="Q18" s="4">
        <v>-119227</v>
      </c>
      <c r="R18" s="4">
        <v>86817</v>
      </c>
      <c r="S18" s="4">
        <v>-32410</v>
      </c>
      <c r="T18" s="4">
        <v>-219740</v>
      </c>
      <c r="U18" s="4">
        <f>'4. Cash Flow Statement (accum)'!Q18-'4. Cash Flow Statement (accum)'!P18</f>
        <v>122037</v>
      </c>
      <c r="V18" s="4">
        <f>'4. Cash Flow Statement (accum)'!R18-'4. Cash Flow Statement (accum)'!Q18</f>
        <v>305753.15637581126</v>
      </c>
    </row>
    <row r="19" spans="1:22" x14ac:dyDescent="0.25">
      <c r="A19" s="6" t="s">
        <v>39</v>
      </c>
      <c r="B19" s="4">
        <v>157295</v>
      </c>
      <c r="C19" s="4">
        <v>-94382</v>
      </c>
      <c r="D19" s="4">
        <v>45946</v>
      </c>
      <c r="E19" s="4">
        <v>36742</v>
      </c>
      <c r="F19" s="4">
        <v>-97844</v>
      </c>
      <c r="G19" s="4">
        <v>-61102</v>
      </c>
      <c r="H19" s="4">
        <v>162609</v>
      </c>
      <c r="I19" s="4">
        <v>-55827</v>
      </c>
      <c r="J19" s="4">
        <v>50515</v>
      </c>
      <c r="K19" s="4">
        <v>-5312</v>
      </c>
      <c r="L19" s="4">
        <v>89957</v>
      </c>
      <c r="M19" s="4">
        <v>86882</v>
      </c>
      <c r="N19" s="4">
        <v>-16098</v>
      </c>
      <c r="O19" s="4">
        <v>70784</v>
      </c>
      <c r="P19" s="4">
        <v>479865</v>
      </c>
      <c r="Q19" s="4">
        <v>-63134</v>
      </c>
      <c r="R19" s="4">
        <v>-50958</v>
      </c>
      <c r="S19" s="4">
        <v>-114092</v>
      </c>
      <c r="T19" s="4">
        <v>580109</v>
      </c>
      <c r="U19" s="4">
        <f>'4. Cash Flow Statement (accum)'!Q19-'4. Cash Flow Statement (accum)'!P19</f>
        <v>-319303</v>
      </c>
      <c r="V19" s="4">
        <f>'4. Cash Flow Statement (accum)'!R19-'4. Cash Flow Statement (accum)'!Q19</f>
        <v>-468633</v>
      </c>
    </row>
    <row r="20" spans="1:2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4">
        <f>'4. Cash Flow Statement (accum)'!Q20-'4. Cash Flow Statement (accum)'!P20</f>
        <v>0</v>
      </c>
      <c r="V20" s="4">
        <f>'4. Cash Flow Statement (accum)'!R20-'4. Cash Flow Statement (accum)'!Q20</f>
        <v>0</v>
      </c>
    </row>
    <row r="21" spans="1:22" x14ac:dyDescent="0.25">
      <c r="A21" s="6" t="s">
        <v>66</v>
      </c>
      <c r="B21" s="4">
        <v>0</v>
      </c>
      <c r="C21" s="4">
        <v>-9388</v>
      </c>
      <c r="D21" s="4">
        <v>-55642</v>
      </c>
      <c r="E21" s="4">
        <v>-47208</v>
      </c>
      <c r="F21" s="4">
        <v>-18323</v>
      </c>
      <c r="G21" s="4">
        <v>-65531</v>
      </c>
      <c r="H21" s="4">
        <v>-274374</v>
      </c>
      <c r="I21" s="4">
        <v>-177865</v>
      </c>
      <c r="J21" s="4">
        <v>-128872</v>
      </c>
      <c r="K21" s="4">
        <v>-306737</v>
      </c>
      <c r="L21" s="4">
        <v>-415019</v>
      </c>
      <c r="M21" s="4">
        <v>-199057</v>
      </c>
      <c r="N21" s="4">
        <v>-306227</v>
      </c>
      <c r="O21" s="4">
        <v>-505284</v>
      </c>
      <c r="P21" s="4">
        <v>-762609</v>
      </c>
      <c r="Q21" s="4">
        <v>-345185</v>
      </c>
      <c r="R21" s="4">
        <v>-531433</v>
      </c>
      <c r="S21" s="4">
        <v>-876618</v>
      </c>
      <c r="T21" s="4">
        <v>-1133592</v>
      </c>
      <c r="U21" s="4">
        <f>'4. Cash Flow Statement (accum)'!Q21-'4. Cash Flow Statement (accum)'!P21</f>
        <v>-712518</v>
      </c>
      <c r="V21" s="4">
        <f>'4. Cash Flow Statement (accum)'!R21-'4. Cash Flow Statement (accum)'!Q21</f>
        <v>-686241</v>
      </c>
    </row>
    <row r="22" spans="1:22" x14ac:dyDescent="0.25">
      <c r="A22" s="6" t="s">
        <v>67</v>
      </c>
      <c r="B22" s="4">
        <v>-3834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f>'4. Cash Flow Statement (accum)'!Q22-'4. Cash Flow Statement (accum)'!P22</f>
        <v>0</v>
      </c>
      <c r="V22" s="4">
        <f>'4. Cash Flow Statement (accum)'!R22-'4. Cash Flow Statement (accum)'!Q22</f>
        <v>0</v>
      </c>
    </row>
    <row r="23" spans="1:22" s="7" customFormat="1" ht="13" x14ac:dyDescent="0.3">
      <c r="A23" s="14" t="s">
        <v>68</v>
      </c>
      <c r="B23" s="15">
        <v>94599</v>
      </c>
      <c r="C23" s="15">
        <v>278740</v>
      </c>
      <c r="D23" s="15">
        <v>1272687</v>
      </c>
      <c r="E23" s="15">
        <v>1070301</v>
      </c>
      <c r="F23" s="15">
        <v>-615424</v>
      </c>
      <c r="G23" s="15">
        <v>454877</v>
      </c>
      <c r="H23" s="15">
        <v>992980</v>
      </c>
      <c r="I23" s="15">
        <v>1487627</v>
      </c>
      <c r="J23" s="15">
        <v>-329315</v>
      </c>
      <c r="K23" s="15">
        <v>1158312</v>
      </c>
      <c r="L23" s="15">
        <v>1553167</v>
      </c>
      <c r="M23" s="15">
        <v>2766888</v>
      </c>
      <c r="N23" s="15">
        <v>-1439330</v>
      </c>
      <c r="O23" s="15">
        <v>1327558</v>
      </c>
      <c r="P23" s="15">
        <v>2176684</v>
      </c>
      <c r="Q23" s="15">
        <v>3509943</v>
      </c>
      <c r="R23" s="15">
        <v>-1842551</v>
      </c>
      <c r="S23" s="15">
        <v>1667392</v>
      </c>
      <c r="T23" s="15">
        <v>207190</v>
      </c>
      <c r="U23" s="15">
        <f>SUM(U5:U22)</f>
        <v>2035301</v>
      </c>
      <c r="V23" s="15">
        <f>SUM(V5:V22)</f>
        <v>-884348.27346636029</v>
      </c>
    </row>
    <row r="25" spans="1:22" ht="13" x14ac:dyDescent="0.3">
      <c r="A25" s="7" t="s">
        <v>69</v>
      </c>
    </row>
    <row r="26" spans="1:22" x14ac:dyDescent="0.25">
      <c r="A26" s="6" t="s">
        <v>70</v>
      </c>
      <c r="B26" s="4">
        <v>-39113</v>
      </c>
      <c r="C26" s="4">
        <v>-1273449</v>
      </c>
      <c r="D26" s="4">
        <v>-1610251</v>
      </c>
      <c r="E26" s="4">
        <v>-277791</v>
      </c>
      <c r="F26" s="4">
        <v>-1315000</v>
      </c>
      <c r="G26" s="4">
        <v>-1592791</v>
      </c>
      <c r="H26" s="4">
        <v>-1594835</v>
      </c>
      <c r="I26" s="4">
        <v>-213434</v>
      </c>
      <c r="J26" s="4">
        <v>-1938395</v>
      </c>
      <c r="K26" s="4">
        <v>-2151829</v>
      </c>
      <c r="L26" s="4">
        <v>-2206698</v>
      </c>
      <c r="M26" s="4">
        <v>-1124200</v>
      </c>
      <c r="N26" s="4">
        <v>-2979311</v>
      </c>
      <c r="O26" s="4">
        <v>-4103511</v>
      </c>
      <c r="P26" s="4">
        <v>-3376830</v>
      </c>
      <c r="Q26" s="4">
        <v>-441752</v>
      </c>
      <c r="R26" s="4">
        <v>-809909</v>
      </c>
      <c r="S26" s="4">
        <v>-1251661</v>
      </c>
      <c r="T26" s="4">
        <v>-2255468</v>
      </c>
      <c r="U26" s="4">
        <f>'4. Cash Flow Statement (accum)'!Q26-'4. Cash Flow Statement (accum)'!P26</f>
        <v>-945282</v>
      </c>
      <c r="V26" s="4">
        <f>'4. Cash Flow Statement (accum)'!R26-'4. Cash Flow Statement (accum)'!Q26</f>
        <v>-189698.22431239579</v>
      </c>
    </row>
    <row r="27" spans="1:22" x14ac:dyDescent="0.25">
      <c r="A27" s="6" t="s">
        <v>71</v>
      </c>
      <c r="B27" s="4">
        <v>-11584</v>
      </c>
      <c r="C27" s="4">
        <v>-5313</v>
      </c>
      <c r="D27" s="4">
        <v>-905</v>
      </c>
      <c r="E27" s="4">
        <v>-1</v>
      </c>
      <c r="F27" s="4">
        <v>-1004</v>
      </c>
      <c r="G27" s="4">
        <v>-1005</v>
      </c>
      <c r="H27" s="4">
        <v>-8406</v>
      </c>
      <c r="I27" s="4">
        <v>-6812</v>
      </c>
      <c r="J27" s="4">
        <v>-3497</v>
      </c>
      <c r="K27" s="4">
        <v>-10309</v>
      </c>
      <c r="L27" s="4">
        <v>-19496</v>
      </c>
      <c r="M27" s="4">
        <v>-16385</v>
      </c>
      <c r="N27" s="4">
        <v>-16775</v>
      </c>
      <c r="O27" s="4">
        <v>-33160</v>
      </c>
      <c r="P27" s="4">
        <v>-82148</v>
      </c>
      <c r="Q27" s="4">
        <v>-123809</v>
      </c>
      <c r="R27" s="4">
        <v>-56559</v>
      </c>
      <c r="S27" s="4">
        <v>-180368</v>
      </c>
      <c r="T27" s="4">
        <v>-155979</v>
      </c>
      <c r="U27" s="4">
        <f>'4. Cash Flow Statement (accum)'!Q27-'4. Cash Flow Statement (accum)'!P27</f>
        <v>-74425</v>
      </c>
      <c r="V27" s="4">
        <f>'4. Cash Flow Statement (accum)'!R27-'4. Cash Flow Statement (accum)'!Q27</f>
        <v>-34224</v>
      </c>
    </row>
    <row r="28" spans="1:22" x14ac:dyDescent="0.25">
      <c r="A28" s="6" t="s">
        <v>72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65795</v>
      </c>
      <c r="J28" s="4">
        <v>0</v>
      </c>
      <c r="K28" s="4">
        <v>65795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f>'4. Cash Flow Statement (accum)'!Q28-'4. Cash Flow Statement (accum)'!P28</f>
        <v>0</v>
      </c>
      <c r="V28" s="4">
        <f>'4. Cash Flow Statement (accum)'!R28-'4. Cash Flow Statement (accum)'!Q28</f>
        <v>0</v>
      </c>
    </row>
    <row r="29" spans="1:22" x14ac:dyDescent="0.25">
      <c r="A29" s="6" t="s">
        <v>73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-208722</v>
      </c>
      <c r="I29" s="4">
        <v>-20618</v>
      </c>
      <c r="J29" s="4">
        <v>-110411</v>
      </c>
      <c r="K29" s="4">
        <v>-131029</v>
      </c>
      <c r="L29" s="4">
        <v>-100710</v>
      </c>
      <c r="M29" s="4">
        <v>-9642</v>
      </c>
      <c r="N29" s="4">
        <v>-120000</v>
      </c>
      <c r="O29" s="4">
        <v>-129642</v>
      </c>
      <c r="P29" s="4">
        <v>-96000</v>
      </c>
      <c r="Q29" s="4">
        <v>-243100</v>
      </c>
      <c r="R29" s="4">
        <v>-11200</v>
      </c>
      <c r="S29" s="4">
        <v>-254300</v>
      </c>
      <c r="T29" s="4">
        <v>-5500</v>
      </c>
      <c r="U29" s="4">
        <f>'4. Cash Flow Statement (accum)'!Q29-'4. Cash Flow Statement (accum)'!P29</f>
        <v>0</v>
      </c>
      <c r="V29" s="4">
        <f>'4. Cash Flow Statement (accum)'!R29-'4. Cash Flow Statement (accum)'!Q29</f>
        <v>0</v>
      </c>
    </row>
    <row r="30" spans="1:22" x14ac:dyDescent="0.25">
      <c r="A30" s="6" t="s">
        <v>74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3600</v>
      </c>
      <c r="I30" s="4">
        <v>-3197</v>
      </c>
      <c r="J30" s="4">
        <v>4609</v>
      </c>
      <c r="K30" s="4">
        <v>1412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228391</v>
      </c>
      <c r="R30" s="4">
        <v>712</v>
      </c>
      <c r="S30" s="4">
        <v>229103</v>
      </c>
      <c r="T30" s="4">
        <v>0</v>
      </c>
      <c r="U30" s="4">
        <f>'4. Cash Flow Statement (accum)'!Q30-'4. Cash Flow Statement (accum)'!P30</f>
        <v>0</v>
      </c>
      <c r="V30" s="4">
        <f>'4. Cash Flow Statement (accum)'!R30-'4. Cash Flow Statement (accum)'!Q30</f>
        <v>0</v>
      </c>
    </row>
    <row r="31" spans="1:22" x14ac:dyDescent="0.25">
      <c r="A31" s="6" t="s">
        <v>75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-2577814</v>
      </c>
      <c r="N31" s="4">
        <v>0</v>
      </c>
      <c r="O31" s="4">
        <v>-2577814</v>
      </c>
      <c r="P31" s="4">
        <v>0</v>
      </c>
      <c r="Q31" s="4">
        <v>-2000000</v>
      </c>
      <c r="R31" s="4">
        <v>2000000</v>
      </c>
      <c r="S31" s="4">
        <v>0</v>
      </c>
      <c r="T31" s="4">
        <v>0</v>
      </c>
      <c r="U31" s="4">
        <f>'4. Cash Flow Statement (accum)'!Q31-'4. Cash Flow Statement (accum)'!P31</f>
        <v>-2033456</v>
      </c>
      <c r="V31" s="4">
        <f>'4. Cash Flow Statement (accum)'!R31-'4. Cash Flow Statement (accum)'!Q31</f>
        <v>-195116</v>
      </c>
    </row>
    <row r="32" spans="1:22" x14ac:dyDescent="0.25">
      <c r="A32" s="6" t="s">
        <v>121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2522522</v>
      </c>
      <c r="O32" s="4">
        <v>2522522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f>'4. Cash Flow Statement (accum)'!Q32-'4. Cash Flow Statement (accum)'!P32</f>
        <v>0</v>
      </c>
      <c r="V32" s="4">
        <f>'4. Cash Flow Statement (accum)'!R32-'4. Cash Flow Statement (accum)'!Q32</f>
        <v>1336634</v>
      </c>
    </row>
    <row r="33" spans="1:22" x14ac:dyDescent="0.25">
      <c r="A33" s="6" t="s">
        <v>76</v>
      </c>
      <c r="B33" s="4">
        <v>0</v>
      </c>
      <c r="C33" s="4">
        <v>4784</v>
      </c>
      <c r="D33" s="4">
        <v>5272</v>
      </c>
      <c r="E33" s="4">
        <v>12890</v>
      </c>
      <c r="F33" s="4">
        <v>12305</v>
      </c>
      <c r="G33" s="4">
        <v>25195</v>
      </c>
      <c r="H33" s="4">
        <v>19454</v>
      </c>
      <c r="I33" s="4">
        <v>22389</v>
      </c>
      <c r="J33" s="4">
        <v>26434</v>
      </c>
      <c r="K33" s="4">
        <v>48823</v>
      </c>
      <c r="L33" s="4">
        <v>20683</v>
      </c>
      <c r="M33" s="4">
        <v>74317</v>
      </c>
      <c r="N33" s="4">
        <v>99420</v>
      </c>
      <c r="O33" s="4">
        <v>173737</v>
      </c>
      <c r="P33" s="4">
        <v>30788</v>
      </c>
      <c r="Q33" s="4">
        <v>40670</v>
      </c>
      <c r="R33" s="4">
        <v>306395</v>
      </c>
      <c r="S33" s="4">
        <v>347065</v>
      </c>
      <c r="T33" s="4">
        <v>186735</v>
      </c>
      <c r="U33" s="4">
        <f>'4. Cash Flow Statement (accum)'!Q33-'4. Cash Flow Statement (accum)'!P33</f>
        <v>95525</v>
      </c>
      <c r="V33" s="4">
        <f>'4. Cash Flow Statement (accum)'!R33-'4. Cash Flow Statement (accum)'!Q33</f>
        <v>91218.233495829976</v>
      </c>
    </row>
    <row r="34" spans="1:22" s="7" customFormat="1" ht="13" x14ac:dyDescent="0.3">
      <c r="A34" s="14" t="s">
        <v>77</v>
      </c>
      <c r="B34" s="15">
        <v>-50697</v>
      </c>
      <c r="C34" s="15">
        <v>-1273978</v>
      </c>
      <c r="D34" s="15">
        <v>-1605884</v>
      </c>
      <c r="E34" s="15">
        <v>-264902</v>
      </c>
      <c r="F34" s="15">
        <v>-1303699</v>
      </c>
      <c r="G34" s="15">
        <v>-1568601</v>
      </c>
      <c r="H34" s="15">
        <v>-1788909</v>
      </c>
      <c r="I34" s="15">
        <v>-155877</v>
      </c>
      <c r="J34" s="15">
        <v>-2021260</v>
      </c>
      <c r="K34" s="15">
        <v>-2177137</v>
      </c>
      <c r="L34" s="15">
        <v>-2306221</v>
      </c>
      <c r="M34" s="15">
        <v>-3653724</v>
      </c>
      <c r="N34" s="15">
        <v>-494144</v>
      </c>
      <c r="O34" s="15">
        <v>-4147868</v>
      </c>
      <c r="P34" s="15">
        <v>-3524190</v>
      </c>
      <c r="Q34" s="15">
        <v>-2539600</v>
      </c>
      <c r="R34" s="15">
        <v>1429439</v>
      </c>
      <c r="S34" s="15">
        <v>-1110161</v>
      </c>
      <c r="T34" s="15">
        <v>-2230212</v>
      </c>
      <c r="U34" s="15">
        <f>SUM(U26:U33)</f>
        <v>-2957638</v>
      </c>
      <c r="V34" s="15">
        <f>SUM(V26:V33)</f>
        <v>1008814.0091834342</v>
      </c>
    </row>
    <row r="36" spans="1:22" ht="13" x14ac:dyDescent="0.3">
      <c r="A36" s="7" t="s">
        <v>78</v>
      </c>
    </row>
    <row r="37" spans="1:22" x14ac:dyDescent="0.25">
      <c r="A37" s="6" t="s">
        <v>79</v>
      </c>
      <c r="B37" s="4">
        <v>0</v>
      </c>
      <c r="C37" s="4">
        <v>74734</v>
      </c>
      <c r="D37" s="4">
        <v>500000</v>
      </c>
      <c r="E37" s="4">
        <v>0</v>
      </c>
      <c r="F37" s="4">
        <v>0</v>
      </c>
      <c r="G37" s="4">
        <v>0</v>
      </c>
      <c r="H37" s="4">
        <v>0</v>
      </c>
      <c r="I37" s="4">
        <v>1000</v>
      </c>
      <c r="J37" s="4">
        <v>2105750</v>
      </c>
      <c r="K37" s="4">
        <v>2106750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f>'4. Cash Flow Statement (accum)'!Q37-'4. Cash Flow Statement (accum)'!P37</f>
        <v>0</v>
      </c>
      <c r="V37" s="4">
        <f>'4. Cash Flow Statement (accum)'!R37-'4. Cash Flow Statement (accum)'!Q37</f>
        <v>0</v>
      </c>
    </row>
    <row r="38" spans="1:22" ht="14.4" customHeight="1" x14ac:dyDescent="0.25">
      <c r="A38" s="6" t="s">
        <v>120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-35986</v>
      </c>
      <c r="O38" s="4">
        <v>-35986</v>
      </c>
      <c r="P38" s="4">
        <v>-113264</v>
      </c>
      <c r="Q38" s="4">
        <v>-37930</v>
      </c>
      <c r="R38" s="4">
        <v>-130423</v>
      </c>
      <c r="S38" s="4">
        <v>-168353</v>
      </c>
      <c r="T38" s="4">
        <v>0</v>
      </c>
      <c r="U38" s="4">
        <f>'4. Cash Flow Statement (accum)'!Q38-'4. Cash Flow Statement (accum)'!P38</f>
        <v>41841</v>
      </c>
      <c r="V38" s="4">
        <f>'4. Cash Flow Statement (accum)'!R38-'4. Cash Flow Statement (accum)'!Q38</f>
        <v>-72624</v>
      </c>
    </row>
    <row r="39" spans="1:22" ht="14.4" customHeight="1" x14ac:dyDescent="0.25">
      <c r="A39" s="6" t="s">
        <v>238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>
        <f>'4. Cash Flow Statement (accum)'!Q39-'4. Cash Flow Statement (accum)'!P39</f>
        <v>0</v>
      </c>
      <c r="V39" s="4">
        <f>'4. Cash Flow Statement (accum)'!R39-'4. Cash Flow Statement (accum)'!Q39</f>
        <v>48328</v>
      </c>
    </row>
    <row r="40" spans="1:22" x14ac:dyDescent="0.25">
      <c r="A40" s="6" t="s">
        <v>80</v>
      </c>
      <c r="B40" s="4">
        <v>0</v>
      </c>
      <c r="C40" s="4">
        <v>-110500</v>
      </c>
      <c r="D40" s="4">
        <v>0</v>
      </c>
      <c r="E40" s="4">
        <v>0</v>
      </c>
      <c r="F40" s="4">
        <v>-88995</v>
      </c>
      <c r="G40" s="4">
        <v>-88995</v>
      </c>
      <c r="H40" s="4">
        <v>0</v>
      </c>
      <c r="I40" s="4">
        <v>-1011005</v>
      </c>
      <c r="J40" s="4">
        <v>0</v>
      </c>
      <c r="K40" s="4">
        <v>-1011005</v>
      </c>
      <c r="L40" s="4">
        <v>0</v>
      </c>
      <c r="M40" s="4">
        <v>0</v>
      </c>
      <c r="N40" s="4">
        <v>-1141670</v>
      </c>
      <c r="O40" s="4">
        <v>-1141670</v>
      </c>
      <c r="P40" s="4">
        <v>0</v>
      </c>
      <c r="Q40" s="4">
        <v>0</v>
      </c>
      <c r="R40" s="4">
        <v>-235077</v>
      </c>
      <c r="S40" s="4">
        <v>-235077</v>
      </c>
      <c r="T40" s="4">
        <v>0</v>
      </c>
      <c r="U40" s="4">
        <f>'4. Cash Flow Statement (accum)'!Q40-'4. Cash Flow Statement (accum)'!P40</f>
        <v>0</v>
      </c>
      <c r="V40" s="4">
        <f>'4. Cash Flow Statement (accum)'!R40-'4. Cash Flow Statement (accum)'!Q40</f>
        <v>0</v>
      </c>
    </row>
    <row r="41" spans="1:22" ht="12.65" customHeight="1" x14ac:dyDescent="0.25">
      <c r="A41" s="6" t="s">
        <v>81</v>
      </c>
      <c r="B41" s="4">
        <v>4503</v>
      </c>
      <c r="C41" s="4">
        <v>1067942</v>
      </c>
      <c r="D41" s="4">
        <v>788185</v>
      </c>
      <c r="E41" s="4">
        <v>1139</v>
      </c>
      <c r="F41" s="4">
        <v>1388530</v>
      </c>
      <c r="G41" s="4">
        <v>1389669</v>
      </c>
      <c r="H41" s="4">
        <v>5577654</v>
      </c>
      <c r="I41" s="4">
        <v>61975</v>
      </c>
      <c r="J41" s="4">
        <v>2417764</v>
      </c>
      <c r="K41" s="4">
        <v>2479739</v>
      </c>
      <c r="L41" s="4">
        <v>1439244</v>
      </c>
      <c r="M41" s="4">
        <v>4650903</v>
      </c>
      <c r="N41" s="4">
        <v>1242993</v>
      </c>
      <c r="O41" s="4">
        <v>5893896</v>
      </c>
      <c r="P41" s="4">
        <v>1296200</v>
      </c>
      <c r="Q41" s="4">
        <v>4000000</v>
      </c>
      <c r="R41" s="4">
        <v>0</v>
      </c>
      <c r="S41" s="4">
        <v>4000000</v>
      </c>
      <c r="T41" s="4">
        <v>6882920</v>
      </c>
      <c r="U41" s="4">
        <f>'4. Cash Flow Statement (accum)'!Q41-'4. Cash Flow Statement (accum)'!P41</f>
        <v>7</v>
      </c>
      <c r="V41" s="4">
        <f>'4. Cash Flow Statement (accum)'!R41-'4. Cash Flow Statement (accum)'!Q41</f>
        <v>0</v>
      </c>
    </row>
    <row r="42" spans="1:22" x14ac:dyDescent="0.25">
      <c r="A42" s="6" t="s">
        <v>232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>
        <f>'4. Cash Flow Statement (accum)'!Q42-'4. Cash Flow Statement (accum)'!P42</f>
        <v>-135700</v>
      </c>
      <c r="V42" s="4">
        <f>'4. Cash Flow Statement (accum)'!R42-'4. Cash Flow Statement (accum)'!Q42</f>
        <v>-274376</v>
      </c>
    </row>
    <row r="43" spans="1:22" x14ac:dyDescent="0.25">
      <c r="A43" s="6" t="s">
        <v>82</v>
      </c>
      <c r="B43" s="4">
        <v>0</v>
      </c>
      <c r="C43" s="4">
        <v>0</v>
      </c>
      <c r="D43" s="4">
        <v>0</v>
      </c>
      <c r="E43" s="4">
        <v>0</v>
      </c>
      <c r="F43" s="4">
        <v>-16427</v>
      </c>
      <c r="G43" s="4">
        <v>-16427</v>
      </c>
      <c r="H43" s="4">
        <v>0</v>
      </c>
      <c r="I43" s="4">
        <v>0</v>
      </c>
      <c r="J43" s="4">
        <v>-35057</v>
      </c>
      <c r="K43" s="4">
        <v>-35057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f>'4. Cash Flow Statement (accum)'!Q43-'4. Cash Flow Statement (accum)'!P43</f>
        <v>0</v>
      </c>
      <c r="V43" s="4">
        <f>'4. Cash Flow Statement (accum)'!R43-'4. Cash Flow Statement (accum)'!Q43</f>
        <v>0</v>
      </c>
    </row>
    <row r="44" spans="1:22" x14ac:dyDescent="0.25">
      <c r="A44" s="6" t="s">
        <v>83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-23505</v>
      </c>
      <c r="J44" s="4">
        <v>0</v>
      </c>
      <c r="K44" s="4">
        <v>-23505</v>
      </c>
      <c r="L44" s="4">
        <v>0</v>
      </c>
      <c r="M44" s="4">
        <v>-34909</v>
      </c>
      <c r="N44" s="4">
        <v>0</v>
      </c>
      <c r="O44" s="4">
        <v>-34909</v>
      </c>
      <c r="P44" s="4">
        <v>0</v>
      </c>
      <c r="Q44" s="4">
        <v>-2107</v>
      </c>
      <c r="R44" s="4">
        <v>-28000</v>
      </c>
      <c r="S44" s="4">
        <v>-30107</v>
      </c>
      <c r="T44" s="4">
        <v>-51857</v>
      </c>
      <c r="U44" s="4">
        <f>'4. Cash Flow Statement (accum)'!Q44-'4. Cash Flow Statement (accum)'!P44</f>
        <v>49393</v>
      </c>
      <c r="V44" s="4">
        <f>'4. Cash Flow Statement (accum)'!R44-'4. Cash Flow Statement (accum)'!Q44</f>
        <v>0</v>
      </c>
    </row>
    <row r="45" spans="1:22" x14ac:dyDescent="0.25">
      <c r="A45" s="6" t="s">
        <v>84</v>
      </c>
      <c r="B45" s="4">
        <v>-13000</v>
      </c>
      <c r="C45" s="4">
        <v>-32373</v>
      </c>
      <c r="D45" s="4">
        <v>-214096</v>
      </c>
      <c r="E45" s="4">
        <v>-176753</v>
      </c>
      <c r="F45" s="4">
        <v>-329934</v>
      </c>
      <c r="G45" s="4">
        <v>-506687</v>
      </c>
      <c r="H45" s="4">
        <v>-4583562</v>
      </c>
      <c r="I45" s="4">
        <v>-42600</v>
      </c>
      <c r="J45" s="4">
        <v>-257285</v>
      </c>
      <c r="K45" s="4">
        <v>-299885</v>
      </c>
      <c r="L45" s="4">
        <v>-1612594</v>
      </c>
      <c r="M45" s="4">
        <v>-648736</v>
      </c>
      <c r="N45" s="4">
        <v>-4100</v>
      </c>
      <c r="O45" s="4">
        <v>-652836</v>
      </c>
      <c r="P45" s="4">
        <v>-1633693</v>
      </c>
      <c r="Q45" s="4">
        <v>-1746450</v>
      </c>
      <c r="R45" s="4">
        <v>-5146</v>
      </c>
      <c r="S45" s="4">
        <v>-1751596</v>
      </c>
      <c r="T45" s="4">
        <v>-5701411</v>
      </c>
      <c r="U45" s="4">
        <f>'4. Cash Flow Statement (accum)'!Q45-'4. Cash Flow Statement (accum)'!P45</f>
        <v>-477725</v>
      </c>
      <c r="V45" s="4">
        <f>'4. Cash Flow Statement (accum)'!R45-'4. Cash Flow Statement (accum)'!Q45</f>
        <v>0</v>
      </c>
    </row>
    <row r="46" spans="1:22" x14ac:dyDescent="0.25">
      <c r="A46" s="6" t="s">
        <v>85</v>
      </c>
      <c r="B46" s="4">
        <v>-576</v>
      </c>
      <c r="C46" s="4">
        <v>-2835</v>
      </c>
      <c r="D46" s="4">
        <v>-12788</v>
      </c>
      <c r="E46" s="4">
        <v>-9719</v>
      </c>
      <c r="F46" s="4">
        <v>-26056</v>
      </c>
      <c r="G46" s="4">
        <v>-35775</v>
      </c>
      <c r="H46" s="4">
        <v>-46475</v>
      </c>
      <c r="I46" s="4">
        <v>-2126</v>
      </c>
      <c r="J46" s="4">
        <v>-28354</v>
      </c>
      <c r="K46" s="4">
        <v>-30480</v>
      </c>
      <c r="L46" s="4">
        <v>-68587</v>
      </c>
      <c r="M46" s="4">
        <v>-33187</v>
      </c>
      <c r="N46" s="4">
        <v>-36256</v>
      </c>
      <c r="O46" s="4">
        <v>-69443</v>
      </c>
      <c r="P46" s="4">
        <v>-107435</v>
      </c>
      <c r="Q46" s="4">
        <v>38062</v>
      </c>
      <c r="R46" s="4">
        <v>-147018</v>
      </c>
      <c r="S46" s="4">
        <v>-108956</v>
      </c>
      <c r="T46" s="4">
        <v>-133159</v>
      </c>
      <c r="U46" s="4">
        <f>'4. Cash Flow Statement (accum)'!Q46-'4. Cash Flow Statement (accum)'!P46</f>
        <v>-88219</v>
      </c>
      <c r="V46" s="4">
        <f>'4. Cash Flow Statement (accum)'!R46-'4. Cash Flow Statement (accum)'!Q46</f>
        <v>-79971</v>
      </c>
    </row>
    <row r="47" spans="1:22" s="7" customFormat="1" ht="13" x14ac:dyDescent="0.3">
      <c r="A47" s="14" t="s">
        <v>86</v>
      </c>
      <c r="B47" s="15">
        <v>-9073</v>
      </c>
      <c r="C47" s="15">
        <v>996968</v>
      </c>
      <c r="D47" s="15">
        <v>1061301</v>
      </c>
      <c r="E47" s="15">
        <v>-185333</v>
      </c>
      <c r="F47" s="15">
        <v>927118</v>
      </c>
      <c r="G47" s="15">
        <v>741785</v>
      </c>
      <c r="H47" s="15">
        <v>947617</v>
      </c>
      <c r="I47" s="15">
        <v>-1016261</v>
      </c>
      <c r="J47" s="15">
        <v>4202818</v>
      </c>
      <c r="K47" s="15">
        <v>3186557</v>
      </c>
      <c r="L47" s="15">
        <v>-241937</v>
      </c>
      <c r="M47" s="15">
        <v>3934071</v>
      </c>
      <c r="N47" s="15">
        <v>24981</v>
      </c>
      <c r="O47" s="15">
        <v>3959052</v>
      </c>
      <c r="P47" s="15">
        <v>-558192</v>
      </c>
      <c r="Q47" s="15">
        <v>2251575</v>
      </c>
      <c r="R47" s="15">
        <v>-545664</v>
      </c>
      <c r="S47" s="15">
        <v>1705911</v>
      </c>
      <c r="T47" s="15">
        <v>996493</v>
      </c>
      <c r="U47" s="15">
        <f>'4. Cash Flow Statement (accum)'!Q47-'4. Cash Flow Statement (accum)'!P47</f>
        <v>-610403</v>
      </c>
      <c r="V47" s="15">
        <f>'4. Cash Flow Statement (accum)'!R47-'4. Cash Flow Statement (accum)'!Q47</f>
        <v>-378643</v>
      </c>
    </row>
    <row r="49" spans="1:24" x14ac:dyDescent="0.25">
      <c r="A49" s="6" t="s">
        <v>87</v>
      </c>
      <c r="B49" s="4">
        <v>0</v>
      </c>
      <c r="C49" s="4">
        <v>-9741</v>
      </c>
      <c r="D49" s="4">
        <v>921</v>
      </c>
      <c r="E49" s="4">
        <v>-1709</v>
      </c>
      <c r="F49" s="4">
        <v>7953</v>
      </c>
      <c r="G49" s="4">
        <v>6244</v>
      </c>
      <c r="H49" s="4">
        <v>-44215</v>
      </c>
      <c r="I49" s="4">
        <v>-30541</v>
      </c>
      <c r="J49" s="4">
        <v>89397</v>
      </c>
      <c r="K49" s="4">
        <v>58856</v>
      </c>
      <c r="L49" s="4">
        <v>289643</v>
      </c>
      <c r="M49" s="4">
        <v>171071</v>
      </c>
      <c r="N49" s="4">
        <v>-169911</v>
      </c>
      <c r="O49" s="4">
        <v>1160</v>
      </c>
      <c r="P49" s="4">
        <v>-82683</v>
      </c>
      <c r="Q49" s="4">
        <v>505</v>
      </c>
      <c r="R49" s="4">
        <v>144367</v>
      </c>
      <c r="S49" s="4">
        <v>144872</v>
      </c>
      <c r="T49" s="4">
        <v>-102674</v>
      </c>
      <c r="U49" s="4">
        <f>'4. Cash Flow Statement (accum)'!Q49-'4. Cash Flow Statement (accum)'!P49</f>
        <v>40428</v>
      </c>
      <c r="V49" s="4">
        <f>'4. Cash Flow Statement (accum)'!R49-'4. Cash Flow Statement (accum)'!Q49</f>
        <v>-31931</v>
      </c>
    </row>
    <row r="50" spans="1:24" s="7" customFormat="1" ht="13" x14ac:dyDescent="0.3">
      <c r="A50" s="14" t="s">
        <v>88</v>
      </c>
      <c r="B50" s="15">
        <v>34829</v>
      </c>
      <c r="C50" s="15">
        <v>-8011</v>
      </c>
      <c r="D50" s="15">
        <v>729025</v>
      </c>
      <c r="E50" s="15">
        <v>618357</v>
      </c>
      <c r="F50" s="15">
        <v>-984052</v>
      </c>
      <c r="G50" s="15">
        <v>-365695</v>
      </c>
      <c r="H50" s="15">
        <v>107473</v>
      </c>
      <c r="I50" s="15">
        <v>284948</v>
      </c>
      <c r="J50" s="15">
        <v>1941640</v>
      </c>
      <c r="K50" s="15">
        <v>2226588</v>
      </c>
      <c r="L50" s="15">
        <v>-705348</v>
      </c>
      <c r="M50" s="15">
        <v>3218306</v>
      </c>
      <c r="N50" s="15">
        <v>-2078404</v>
      </c>
      <c r="O50" s="15">
        <v>1139902</v>
      </c>
      <c r="P50" s="15">
        <v>-1988381</v>
      </c>
      <c r="Q50" s="15">
        <v>3222423</v>
      </c>
      <c r="R50" s="15">
        <v>-814409</v>
      </c>
      <c r="S50" s="15">
        <v>2408014</v>
      </c>
      <c r="T50" s="15">
        <v>-1129203</v>
      </c>
      <c r="U50" s="15">
        <f>'4. Cash Flow Statement (accum)'!Q50-'4. Cash Flow Statement (accum)'!P50</f>
        <v>-1492312</v>
      </c>
      <c r="V50" s="15">
        <f>'4. Cash Flow Statement (accum)'!R50-'4. Cash Flow Statement (accum)'!Q50</f>
        <v>-286110.38306605024</v>
      </c>
      <c r="W50" s="50"/>
    </row>
    <row r="52" spans="1:24" s="7" customFormat="1" ht="13" x14ac:dyDescent="0.3">
      <c r="A52" s="14" t="s">
        <v>89</v>
      </c>
      <c r="B52" s="15">
        <v>2269</v>
      </c>
      <c r="C52" s="15">
        <v>37098</v>
      </c>
      <c r="D52" s="15">
        <v>29087</v>
      </c>
      <c r="E52" s="15">
        <v>763067</v>
      </c>
      <c r="F52" s="15">
        <v>1376469</v>
      </c>
      <c r="G52" s="15">
        <v>2139536</v>
      </c>
      <c r="H52" s="15">
        <v>392417</v>
      </c>
      <c r="I52" s="15">
        <v>499890</v>
      </c>
      <c r="J52" s="15">
        <v>784838</v>
      </c>
      <c r="K52" s="15">
        <v>1284728</v>
      </c>
      <c r="L52" s="15">
        <v>2726478</v>
      </c>
      <c r="M52" s="15">
        <v>2021130</v>
      </c>
      <c r="N52" s="15">
        <v>5239436</v>
      </c>
      <c r="O52" s="15">
        <v>7260566</v>
      </c>
      <c r="P52" s="15">
        <v>3161032</v>
      </c>
      <c r="Q52" s="15">
        <v>1172651</v>
      </c>
      <c r="R52" s="15">
        <v>4395074</v>
      </c>
      <c r="S52" s="15">
        <v>5567725</v>
      </c>
      <c r="T52" s="15">
        <v>3580665</v>
      </c>
      <c r="U52" s="15">
        <f>T53</f>
        <v>2451462</v>
      </c>
      <c r="V52" s="15">
        <f>U53</f>
        <v>959150</v>
      </c>
      <c r="W52" s="50"/>
      <c r="X52" s="50"/>
    </row>
    <row r="53" spans="1:24" s="7" customFormat="1" ht="13.5" thickBot="1" x14ac:dyDescent="0.35">
      <c r="A53" s="16" t="s">
        <v>90</v>
      </c>
      <c r="B53" s="17">
        <v>37098</v>
      </c>
      <c r="C53" s="17">
        <v>29087</v>
      </c>
      <c r="D53" s="17">
        <v>763067</v>
      </c>
      <c r="E53" s="17">
        <v>1376469</v>
      </c>
      <c r="F53" s="17">
        <v>392417</v>
      </c>
      <c r="G53" s="17">
        <v>1768886</v>
      </c>
      <c r="H53" s="17">
        <v>499890</v>
      </c>
      <c r="I53" s="17">
        <v>784838</v>
      </c>
      <c r="J53" s="17">
        <v>2726478</v>
      </c>
      <c r="K53" s="17">
        <v>3511316</v>
      </c>
      <c r="L53" s="17">
        <v>2021130</v>
      </c>
      <c r="M53" s="17">
        <v>5239436</v>
      </c>
      <c r="N53" s="17">
        <v>3161032</v>
      </c>
      <c r="O53" s="17">
        <v>8400468</v>
      </c>
      <c r="P53" s="17">
        <v>1172651</v>
      </c>
      <c r="Q53" s="17">
        <v>4395074</v>
      </c>
      <c r="R53" s="17">
        <v>3580665</v>
      </c>
      <c r="S53" s="17">
        <v>7975739</v>
      </c>
      <c r="T53" s="17">
        <v>2451462</v>
      </c>
      <c r="U53" s="17">
        <f>U50+U52</f>
        <v>959150</v>
      </c>
      <c r="V53" s="17">
        <f>V50+V52</f>
        <v>673039.61693394976</v>
      </c>
      <c r="W53" s="55"/>
    </row>
  </sheetData>
  <hyperlinks>
    <hyperlink ref="A2" location="'Contents '!C12" display="Назад к оглавлению" xr:uid="{718E2529-6D9C-4FB9-AF32-72301758E126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E91CE-66E7-43A9-864D-A6F1086A6D49}">
  <dimension ref="A1:T51"/>
  <sheetViews>
    <sheetView zoomScale="85" zoomScaleNormal="85" workbookViewId="0">
      <pane xSplit="1" ySplit="4" topLeftCell="N20" activePane="bottomRight" state="frozen"/>
      <selection pane="topRight" activeCell="B1" sqref="B1"/>
      <selection pane="bottomLeft" activeCell="A5" sqref="A5"/>
      <selection pane="bottomRight" activeCell="S33" sqref="S33"/>
    </sheetView>
  </sheetViews>
  <sheetFormatPr defaultColWidth="8.90625" defaultRowHeight="12.5" x14ac:dyDescent="0.25"/>
  <cols>
    <col min="1" max="1" width="85.1796875" style="6" bestFit="1" customWidth="1"/>
    <col min="2" max="2" width="68.6328125" style="6" bestFit="1" customWidth="1"/>
    <col min="3" max="18" width="14.81640625" style="6" customWidth="1"/>
    <col min="19" max="19" width="10.453125" style="6" bestFit="1" customWidth="1"/>
    <col min="20" max="16384" width="8.90625" style="6"/>
  </cols>
  <sheetData>
    <row r="1" spans="1:19" ht="13" x14ac:dyDescent="0.3">
      <c r="A1" s="7" t="s">
        <v>2</v>
      </c>
    </row>
    <row r="2" spans="1:19" x14ac:dyDescent="0.25">
      <c r="A2" s="8" t="s">
        <v>138</v>
      </c>
    </row>
    <row r="3" spans="1:19" ht="13" x14ac:dyDescent="0.3">
      <c r="A3" s="9" t="s">
        <v>139</v>
      </c>
    </row>
    <row r="4" spans="1:19" ht="13" x14ac:dyDescent="0.3">
      <c r="A4" s="7" t="s">
        <v>91</v>
      </c>
      <c r="B4" s="7" t="s">
        <v>92</v>
      </c>
      <c r="C4" s="20" t="s">
        <v>141</v>
      </c>
      <c r="D4" s="20" t="s">
        <v>142</v>
      </c>
      <c r="E4" s="20" t="s">
        <v>154</v>
      </c>
      <c r="F4" s="20" t="s">
        <v>155</v>
      </c>
      <c r="G4" s="20" t="s">
        <v>143</v>
      </c>
      <c r="H4" s="20" t="s">
        <v>144</v>
      </c>
      <c r="I4" s="20" t="s">
        <v>145</v>
      </c>
      <c r="J4" s="20" t="s">
        <v>146</v>
      </c>
      <c r="K4" s="20" t="s">
        <v>147</v>
      </c>
      <c r="L4" s="20" t="s">
        <v>148</v>
      </c>
      <c r="M4" s="20" t="s">
        <v>149</v>
      </c>
      <c r="N4" s="20" t="s">
        <v>150</v>
      </c>
      <c r="O4" s="20" t="s">
        <v>151</v>
      </c>
      <c r="P4" s="20" t="s">
        <v>152</v>
      </c>
      <c r="Q4" s="20" t="s">
        <v>153</v>
      </c>
      <c r="R4" s="20" t="s">
        <v>230</v>
      </c>
      <c r="S4" s="20" t="s">
        <v>236</v>
      </c>
    </row>
    <row r="5" spans="1:19" s="7" customFormat="1" ht="13" x14ac:dyDescent="0.3">
      <c r="A5" s="14" t="s">
        <v>43</v>
      </c>
      <c r="B5" s="44" t="s">
        <v>43</v>
      </c>
      <c r="C5" s="45">
        <f>'2. Income Statement (accum)'!B4</f>
        <v>68777</v>
      </c>
      <c r="D5" s="45">
        <f>'2. Income Statement (accum)'!C4</f>
        <v>855477</v>
      </c>
      <c r="E5" s="45">
        <f>'2. Income Statement (accum)'!D4</f>
        <v>1965594</v>
      </c>
      <c r="F5" s="45">
        <f>'2. Income Statement (accum)'!E4</f>
        <v>3702247</v>
      </c>
      <c r="G5" s="45">
        <f>'2. Income Statement (accum)'!F4</f>
        <v>4128345</v>
      </c>
      <c r="H5" s="45">
        <f>'2. Income Statement (accum)'!G4</f>
        <v>3196660</v>
      </c>
      <c r="I5" s="45">
        <f>'2. Income Statement (accum)'!H4</f>
        <v>6294567</v>
      </c>
      <c r="J5" s="45">
        <f>'2. Income Statement (accum)'!I4</f>
        <v>6960851</v>
      </c>
      <c r="K5" s="45">
        <f>'2. Income Statement (accum)'!J4</f>
        <v>4436504</v>
      </c>
      <c r="L5" s="45">
        <f>'2. Income Statement (accum)'!K4</f>
        <v>9479912</v>
      </c>
      <c r="M5" s="45">
        <f>'2. Income Statement (accum)'!L4</f>
        <v>10731215</v>
      </c>
      <c r="N5" s="45">
        <f>'2. Income Statement (accum)'!M4</f>
        <v>6297554</v>
      </c>
      <c r="O5" s="45">
        <f>'2. Income Statement (accum)'!N4</f>
        <v>12504787</v>
      </c>
      <c r="P5" s="45">
        <f>'2. Income Statement (accum)'!O4</f>
        <v>14304301</v>
      </c>
      <c r="Q5" s="45">
        <f>'2. Income Statement (accum)'!P4</f>
        <v>5368838</v>
      </c>
      <c r="R5" s="45">
        <f>'2. Income Statement (accum)'!Q4</f>
        <v>10765182</v>
      </c>
      <c r="S5" s="45">
        <f>'2. Income Statement (accum)'!R4</f>
        <v>12458142</v>
      </c>
    </row>
    <row r="6" spans="1:19" ht="13" x14ac:dyDescent="0.3">
      <c r="B6" s="9"/>
      <c r="C6" s="22"/>
      <c r="D6" s="22"/>
      <c r="E6" s="23"/>
      <c r="F6" s="23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9" s="7" customFormat="1" ht="13" x14ac:dyDescent="0.3">
      <c r="A7" s="7" t="s">
        <v>93</v>
      </c>
      <c r="B7" s="9"/>
      <c r="C7" s="21">
        <f t="shared" ref="C7:Q7" si="0">SUM(C8:C9)</f>
        <v>60127</v>
      </c>
      <c r="D7" s="21">
        <f t="shared" si="0"/>
        <v>724950</v>
      </c>
      <c r="E7" s="21">
        <f t="shared" si="0"/>
        <v>1965594</v>
      </c>
      <c r="F7" s="21">
        <f t="shared" si="0"/>
        <v>3702247</v>
      </c>
      <c r="G7" s="21">
        <f t="shared" si="0"/>
        <v>4128345</v>
      </c>
      <c r="H7" s="21">
        <f t="shared" si="0"/>
        <v>2731551</v>
      </c>
      <c r="I7" s="21">
        <f t="shared" si="0"/>
        <v>5717519</v>
      </c>
      <c r="J7" s="21">
        <f t="shared" si="0"/>
        <v>6383803</v>
      </c>
      <c r="K7" s="21">
        <f t="shared" si="0"/>
        <v>4436436</v>
      </c>
      <c r="L7" s="21">
        <f t="shared" si="0"/>
        <v>9475288</v>
      </c>
      <c r="M7" s="21">
        <f t="shared" si="0"/>
        <v>10724842</v>
      </c>
      <c r="N7" s="21">
        <f t="shared" si="0"/>
        <v>6295993</v>
      </c>
      <c r="O7" s="21">
        <f t="shared" si="0"/>
        <v>12501873</v>
      </c>
      <c r="P7" s="21">
        <f t="shared" si="0"/>
        <v>14295909</v>
      </c>
      <c r="Q7" s="21">
        <f t="shared" si="0"/>
        <v>5362395</v>
      </c>
      <c r="R7" s="21">
        <f t="shared" ref="R7:S7" si="1">SUM(R8:R9)</f>
        <v>10762787</v>
      </c>
      <c r="S7" s="21">
        <f t="shared" si="1"/>
        <v>12452819</v>
      </c>
    </row>
    <row r="8" spans="1:19" ht="13" x14ac:dyDescent="0.3">
      <c r="A8" s="6" t="s">
        <v>43</v>
      </c>
      <c r="B8" s="9" t="s">
        <v>43</v>
      </c>
      <c r="C8" s="23">
        <f>C5</f>
        <v>68777</v>
      </c>
      <c r="D8" s="23">
        <f t="shared" ref="D8:Q8" si="2">D5</f>
        <v>855477</v>
      </c>
      <c r="E8" s="23">
        <f t="shared" si="2"/>
        <v>1965594</v>
      </c>
      <c r="F8" s="23">
        <f t="shared" si="2"/>
        <v>3702247</v>
      </c>
      <c r="G8" s="23">
        <f t="shared" si="2"/>
        <v>4128345</v>
      </c>
      <c r="H8" s="23">
        <f t="shared" si="2"/>
        <v>3196660</v>
      </c>
      <c r="I8" s="23">
        <f t="shared" si="2"/>
        <v>6294567</v>
      </c>
      <c r="J8" s="23">
        <f t="shared" si="2"/>
        <v>6960851</v>
      </c>
      <c r="K8" s="23">
        <f t="shared" si="2"/>
        <v>4436504</v>
      </c>
      <c r="L8" s="23">
        <f t="shared" si="2"/>
        <v>9479912</v>
      </c>
      <c r="M8" s="23">
        <f t="shared" si="2"/>
        <v>10731215</v>
      </c>
      <c r="N8" s="23">
        <f t="shared" si="2"/>
        <v>6297554</v>
      </c>
      <c r="O8" s="23">
        <f t="shared" si="2"/>
        <v>12504787</v>
      </c>
      <c r="P8" s="23">
        <f t="shared" si="2"/>
        <v>14304301</v>
      </c>
      <c r="Q8" s="23">
        <f t="shared" si="2"/>
        <v>5368838</v>
      </c>
      <c r="R8" s="23">
        <f>R5</f>
        <v>10765182</v>
      </c>
      <c r="S8" s="5">
        <f>S5</f>
        <v>12458142</v>
      </c>
    </row>
    <row r="9" spans="1:19" ht="13" x14ac:dyDescent="0.3">
      <c r="A9" s="6" t="s">
        <v>94</v>
      </c>
      <c r="B9" s="9" t="s">
        <v>43</v>
      </c>
      <c r="C9" s="22">
        <v>-8650</v>
      </c>
      <c r="D9" s="22">
        <v>-130527</v>
      </c>
      <c r="E9" s="22">
        <v>0</v>
      </c>
      <c r="F9" s="22">
        <v>0</v>
      </c>
      <c r="G9" s="22">
        <v>0</v>
      </c>
      <c r="H9" s="22">
        <v>-465109</v>
      </c>
      <c r="I9" s="22">
        <v>-577048</v>
      </c>
      <c r="J9" s="22">
        <v>-577048</v>
      </c>
      <c r="K9" s="22">
        <v>-68</v>
      </c>
      <c r="L9" s="22">
        <v>-4624</v>
      </c>
      <c r="M9" s="22">
        <v>-6373</v>
      </c>
      <c r="N9" s="22">
        <v>-1561</v>
      </c>
      <c r="O9" s="22">
        <v>-2914</v>
      </c>
      <c r="P9" s="22">
        <v>-8392</v>
      </c>
      <c r="Q9" s="22">
        <v>-6443</v>
      </c>
      <c r="R9" s="22">
        <v>-2395</v>
      </c>
      <c r="S9" s="22">
        <f>'2. Income Statement (accum)'!R7*-1</f>
        <v>-5323</v>
      </c>
    </row>
    <row r="10" spans="1:19" ht="13" x14ac:dyDescent="0.3">
      <c r="B10" s="9"/>
      <c r="C10" s="22"/>
      <c r="D10" s="22"/>
      <c r="E10" s="23"/>
      <c r="F10" s="23"/>
      <c r="G10" s="24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9" s="7" customFormat="1" ht="13" x14ac:dyDescent="0.3">
      <c r="A11" s="14" t="s">
        <v>95</v>
      </c>
      <c r="B11" s="44"/>
      <c r="C11" s="45">
        <f>SUM(C12:C21)</f>
        <v>28374</v>
      </c>
      <c r="D11" s="45">
        <f t="shared" ref="D11:R11" si="3">SUM(D12:D21)</f>
        <v>411840</v>
      </c>
      <c r="E11" s="45">
        <f t="shared" si="3"/>
        <v>1467226</v>
      </c>
      <c r="F11" s="45">
        <f t="shared" si="3"/>
        <v>2527302</v>
      </c>
      <c r="G11" s="45">
        <f t="shared" si="3"/>
        <v>2651272</v>
      </c>
      <c r="H11" s="45">
        <f t="shared" si="3"/>
        <v>1371344</v>
      </c>
      <c r="I11" s="45">
        <f t="shared" si="3"/>
        <v>3246973</v>
      </c>
      <c r="J11" s="45">
        <f t="shared" si="3"/>
        <v>3230673</v>
      </c>
      <c r="K11" s="45">
        <f t="shared" si="3"/>
        <v>2035325</v>
      </c>
      <c r="L11" s="45">
        <f t="shared" si="3"/>
        <v>4901995</v>
      </c>
      <c r="M11" s="45">
        <f t="shared" si="3"/>
        <v>4456369</v>
      </c>
      <c r="N11" s="45">
        <f t="shared" si="3"/>
        <v>2767739</v>
      </c>
      <c r="O11" s="45">
        <f t="shared" si="3"/>
        <v>6504613</v>
      </c>
      <c r="P11" s="45">
        <f t="shared" si="3"/>
        <v>6053712</v>
      </c>
      <c r="Q11" s="45">
        <f t="shared" si="3"/>
        <v>1008920</v>
      </c>
      <c r="R11" s="45">
        <f t="shared" si="3"/>
        <v>3693959</v>
      </c>
      <c r="S11" s="45">
        <f>SUM(S12:S22)</f>
        <v>3559579.6944122743</v>
      </c>
    </row>
    <row r="12" spans="1:19" ht="13" x14ac:dyDescent="0.3">
      <c r="A12" s="6" t="s">
        <v>158</v>
      </c>
      <c r="B12" s="9" t="s">
        <v>96</v>
      </c>
      <c r="C12" s="22">
        <f>'2. Income Statement (accum)'!B69</f>
        <v>21597</v>
      </c>
      <c r="D12" s="22">
        <f>'2. Income Statement (accum)'!C69</f>
        <v>223533</v>
      </c>
      <c r="E12" s="22">
        <f>'2. Income Statement (accum)'!D69</f>
        <v>1056911</v>
      </c>
      <c r="F12" s="22">
        <f>'2. Income Statement (accum)'!E69</f>
        <v>1806418</v>
      </c>
      <c r="G12" s="22">
        <f>'2. Income Statement (accum)'!F69</f>
        <v>1796426</v>
      </c>
      <c r="H12" s="22">
        <f>'2. Income Statement (accum)'!G69</f>
        <v>384896</v>
      </c>
      <c r="I12" s="22">
        <f>'2. Income Statement (accum)'!H69</f>
        <v>1631777</v>
      </c>
      <c r="J12" s="22">
        <f>'2. Income Statement (accum)'!I69</f>
        <v>830504</v>
      </c>
      <c r="K12" s="22">
        <f>'2. Income Statement (accum)'!J69</f>
        <v>1262523</v>
      </c>
      <c r="L12" s="22">
        <f>'2. Income Statement (accum)'!K69</f>
        <v>3088952</v>
      </c>
      <c r="M12" s="22">
        <f>'2. Income Statement (accum)'!L69</f>
        <v>1940162</v>
      </c>
      <c r="N12" s="22">
        <f>'2. Income Statement (accum)'!M69</f>
        <v>258695</v>
      </c>
      <c r="O12" s="22">
        <f>'2. Income Statement (accum)'!N69</f>
        <v>2905875</v>
      </c>
      <c r="P12" s="22">
        <f>'2. Income Statement (accum)'!O69</f>
        <v>1986148</v>
      </c>
      <c r="Q12" s="22">
        <f>'2. Income Statement (accum)'!P69</f>
        <v>-1892948</v>
      </c>
      <c r="R12" s="22">
        <f>'2. Income Statement (accum)'!Q69</f>
        <v>-1163176</v>
      </c>
      <c r="S12" s="22">
        <f>'2. Income Statement (accum)'!R69</f>
        <v>-2932107.8812168753</v>
      </c>
    </row>
    <row r="13" spans="1:19" ht="13" x14ac:dyDescent="0.3">
      <c r="A13" s="6" t="s">
        <v>53</v>
      </c>
      <c r="B13" s="9" t="s">
        <v>96</v>
      </c>
      <c r="C13" s="22">
        <f>-('2. Income Statement (accum)'!B67)</f>
        <v>3834</v>
      </c>
      <c r="D13" s="22">
        <f>-('2. Income Statement (accum)'!C67)</f>
        <v>0</v>
      </c>
      <c r="E13" s="22">
        <f>-('2. Income Statement (accum)'!D67)</f>
        <v>0</v>
      </c>
      <c r="F13" s="22">
        <f>-('2. Income Statement (accum)'!E67)</f>
        <v>0</v>
      </c>
      <c r="G13" s="22">
        <f>-('2. Income Statement (accum)'!F67)</f>
        <v>0</v>
      </c>
      <c r="H13" s="22">
        <f>-('2. Income Statement (accum)'!G67)</f>
        <v>0</v>
      </c>
      <c r="I13" s="22">
        <f>-('2. Income Statement (accum)'!H67)</f>
        <v>0</v>
      </c>
      <c r="J13" s="22">
        <f>-('2. Income Statement (accum)'!I67)</f>
        <v>4475</v>
      </c>
      <c r="K13" s="22">
        <f>-('2. Income Statement (accum)'!J67)</f>
        <v>2629</v>
      </c>
      <c r="L13" s="22">
        <f>-('2. Income Statement (accum)'!K67)</f>
        <v>2728</v>
      </c>
      <c r="M13" s="22">
        <f>-('2. Income Statement (accum)'!L67)</f>
        <v>6207</v>
      </c>
      <c r="N13" s="22">
        <f>-('2. Income Statement (accum)'!M67)</f>
        <v>-5911</v>
      </c>
      <c r="O13" s="22">
        <f>-('2. Income Statement (accum)'!N67)</f>
        <v>-5906</v>
      </c>
      <c r="P13" s="22">
        <f>-('2. Income Statement (accum)'!O67)</f>
        <v>1247</v>
      </c>
      <c r="Q13" s="22">
        <f>-('2. Income Statement (accum)'!P67)</f>
        <v>50925</v>
      </c>
      <c r="R13" s="22">
        <f>-('2. Income Statement (accum)'!Q67)</f>
        <v>70222</v>
      </c>
      <c r="S13" s="22">
        <f>'2. Income Statement (accum)'!R67*-1</f>
        <v>176883</v>
      </c>
    </row>
    <row r="14" spans="1:19" ht="13" x14ac:dyDescent="0.3">
      <c r="A14" s="6" t="s">
        <v>54</v>
      </c>
      <c r="B14" s="9" t="s">
        <v>96</v>
      </c>
      <c r="C14" s="22">
        <f>-('2. Income Statement (accum)'!B68)</f>
        <v>0</v>
      </c>
      <c r="D14" s="22">
        <f>-('2. Income Statement (accum)'!C68)</f>
        <v>0</v>
      </c>
      <c r="E14" s="22">
        <f>-('2. Income Statement (accum)'!D68)</f>
        <v>0</v>
      </c>
      <c r="F14" s="22">
        <f>-('2. Income Statement (accum)'!E68)</f>
        <v>0</v>
      </c>
      <c r="G14" s="22">
        <f>-('2. Income Statement (accum)'!F68)</f>
        <v>0</v>
      </c>
      <c r="H14" s="22">
        <f>-('2. Income Statement (accum)'!G68)</f>
        <v>0</v>
      </c>
      <c r="I14" s="22">
        <f>-('2. Income Statement (accum)'!H68)</f>
        <v>-254</v>
      </c>
      <c r="J14" s="22">
        <f>-('2. Income Statement (accum)'!I68)</f>
        <v>-15236</v>
      </c>
      <c r="K14" s="22">
        <f>-('2. Income Statement (accum)'!J68)</f>
        <v>111218</v>
      </c>
      <c r="L14" s="22">
        <f>-('2. Income Statement (accum)'!K68)</f>
        <v>320944</v>
      </c>
      <c r="M14" s="22">
        <f>-('2. Income Statement (accum)'!L68)</f>
        <v>135667</v>
      </c>
      <c r="N14" s="22">
        <f>-('2. Income Statement (accum)'!M68)</f>
        <v>175775</v>
      </c>
      <c r="O14" s="22">
        <f>-('2. Income Statement (accum)'!N68)</f>
        <v>170060</v>
      </c>
      <c r="P14" s="22">
        <f>-('2. Income Statement (accum)'!O68)</f>
        <v>-71616</v>
      </c>
      <c r="Q14" s="22">
        <f>-('2. Income Statement (accum)'!P68)</f>
        <v>58869</v>
      </c>
      <c r="R14" s="22">
        <f>-('2. Income Statement (accum)'!Q68)</f>
        <v>109850</v>
      </c>
      <c r="S14" s="22">
        <f>'2. Income Statement (accum)'!R68*-1</f>
        <v>140629</v>
      </c>
    </row>
    <row r="15" spans="1:19" ht="13" x14ac:dyDescent="0.3">
      <c r="A15" s="6" t="s">
        <v>50</v>
      </c>
      <c r="B15" s="9" t="s">
        <v>97</v>
      </c>
      <c r="C15" s="22">
        <f>-('2. Income Statement (accum)'!B49)</f>
        <v>0</v>
      </c>
      <c r="D15" s="22">
        <f>-('2. Income Statement (accum)'!C49)</f>
        <v>-8040</v>
      </c>
      <c r="E15" s="22">
        <f>-('2. Income Statement (accum)'!D49)</f>
        <v>-5272</v>
      </c>
      <c r="F15" s="22">
        <f>-('2. Income Statement (accum)'!E49)</f>
        <v>-18162</v>
      </c>
      <c r="G15" s="22">
        <f>-('2. Income Statement (accum)'!F49)</f>
        <v>-30467</v>
      </c>
      <c r="H15" s="22">
        <f>-('2. Income Statement (accum)'!G49)</f>
        <v>-23172</v>
      </c>
      <c r="I15" s="22">
        <f>-('2. Income Statement (accum)'!H49)</f>
        <v>-41843</v>
      </c>
      <c r="J15" s="22">
        <f>-('2. Income Statement (accum)'!I49)</f>
        <v>-89277</v>
      </c>
      <c r="K15" s="22">
        <f>-('2. Income Statement (accum)'!J49)</f>
        <v>-579885</v>
      </c>
      <c r="L15" s="22">
        <f>-('2. Income Statement (accum)'!K49)</f>
        <v>-1016667</v>
      </c>
      <c r="M15" s="22">
        <f>-('2. Income Statement (accum)'!L49)</f>
        <v>-701630</v>
      </c>
      <c r="N15" s="22">
        <f>-('2. Income Statement (accum)'!M49)</f>
        <v>-44622</v>
      </c>
      <c r="O15" s="22">
        <f>-('2. Income Statement (accum)'!N49)</f>
        <v>-143926</v>
      </c>
      <c r="P15" s="22">
        <f>-('2. Income Statement (accum)'!O49)</f>
        <v>-585229</v>
      </c>
      <c r="Q15" s="22">
        <f>-('2. Income Statement (accum)'!P49)</f>
        <v>-191835</v>
      </c>
      <c r="R15" s="22">
        <f>-('2. Income Statement (accum)'!Q49)</f>
        <v>-328870</v>
      </c>
      <c r="S15" s="22">
        <f>-('2. Income Statement (accum)'!R49)</f>
        <v>-425139</v>
      </c>
    </row>
    <row r="16" spans="1:19" ht="13" x14ac:dyDescent="0.3">
      <c r="A16" s="6" t="s">
        <v>51</v>
      </c>
      <c r="B16" s="9" t="s">
        <v>97</v>
      </c>
      <c r="C16" s="22">
        <f>-('2. Income Statement (accum)'!B54)</f>
        <v>646</v>
      </c>
      <c r="D16" s="22">
        <f>-('2. Income Statement (accum)'!C54)</f>
        <v>13707</v>
      </c>
      <c r="E16" s="22">
        <f>-('2. Income Statement (accum)'!D54)</f>
        <v>78690</v>
      </c>
      <c r="F16" s="22">
        <f>-('2. Income Statement (accum)'!E54)</f>
        <v>128918</v>
      </c>
      <c r="G16" s="22">
        <f>-('2. Income Statement (accum)'!F54)</f>
        <v>168490</v>
      </c>
      <c r="H16" s="22">
        <f>-('2. Income Statement (accum)'!G54)</f>
        <v>548147</v>
      </c>
      <c r="I16" s="22">
        <f>-('2. Income Statement (accum)'!H54)</f>
        <v>697112</v>
      </c>
      <c r="J16" s="22">
        <f>-('2. Income Statement (accum)'!I54)</f>
        <v>676676</v>
      </c>
      <c r="K16" s="22">
        <f>-('2. Income Statement (accum)'!J54)</f>
        <v>487985</v>
      </c>
      <c r="L16" s="22">
        <f>-('2. Income Statement (accum)'!K54)</f>
        <v>1027124</v>
      </c>
      <c r="M16" s="22">
        <f>-('2. Income Statement (accum)'!L54)</f>
        <v>1304772</v>
      </c>
      <c r="N16" s="22">
        <f>-('2. Income Statement (accum)'!M54)</f>
        <v>1162718</v>
      </c>
      <c r="O16" s="22">
        <f>-('2. Income Statement (accum)'!N54)</f>
        <v>1239777</v>
      </c>
      <c r="P16" s="22">
        <f>-('2. Income Statement (accum)'!O54)</f>
        <v>1881087</v>
      </c>
      <c r="Q16" s="22">
        <f>-('2. Income Statement (accum)'!P54)</f>
        <v>1366378</v>
      </c>
      <c r="R16" s="22">
        <f>-('2. Income Statement (accum)'!Q54)</f>
        <v>2229943</v>
      </c>
      <c r="S16" s="22">
        <f>-('2. Income Statement (accum)'!R54)</f>
        <v>3296211</v>
      </c>
    </row>
    <row r="17" spans="1:20" ht="13" x14ac:dyDescent="0.3">
      <c r="A17" s="6" t="s">
        <v>98</v>
      </c>
      <c r="B17" s="9" t="s">
        <v>99</v>
      </c>
      <c r="C17" s="22" t="s">
        <v>10</v>
      </c>
      <c r="D17" s="22" t="s">
        <v>10</v>
      </c>
      <c r="E17" s="22">
        <v>0</v>
      </c>
      <c r="F17" s="22">
        <v>0</v>
      </c>
      <c r="G17" s="22">
        <v>-35712</v>
      </c>
      <c r="H17" s="22">
        <v>0</v>
      </c>
      <c r="I17" s="22">
        <v>0</v>
      </c>
      <c r="J17" s="22">
        <v>-22764</v>
      </c>
      <c r="K17" s="22">
        <v>-5691</v>
      </c>
      <c r="L17" s="22">
        <v>-8537</v>
      </c>
      <c r="M17" s="22">
        <v>-11382</v>
      </c>
      <c r="N17" s="22">
        <v>-5691</v>
      </c>
      <c r="O17" s="22">
        <v>-8537</v>
      </c>
      <c r="P17" s="22">
        <v>-11382</v>
      </c>
      <c r="Q17" s="22">
        <v>0</v>
      </c>
      <c r="R17" s="22">
        <v>0</v>
      </c>
      <c r="S17" s="22">
        <v>0</v>
      </c>
    </row>
    <row r="18" spans="1:20" ht="13" x14ac:dyDescent="0.3">
      <c r="A18" s="6" t="s">
        <v>128</v>
      </c>
      <c r="B18" s="9" t="s">
        <v>46</v>
      </c>
      <c r="C18" s="22" t="s">
        <v>10</v>
      </c>
      <c r="D18" s="22">
        <v>953</v>
      </c>
      <c r="E18" s="23">
        <v>5618</v>
      </c>
      <c r="F18" s="23">
        <v>14283</v>
      </c>
      <c r="G18" s="22">
        <v>14377</v>
      </c>
      <c r="H18" s="23">
        <v>17233</v>
      </c>
      <c r="I18" s="23">
        <v>26020</v>
      </c>
      <c r="J18" s="22">
        <v>35163</v>
      </c>
      <c r="K18" s="23">
        <v>11686</v>
      </c>
      <c r="L18" s="23">
        <v>55332</v>
      </c>
      <c r="M18" s="22">
        <v>72272</v>
      </c>
      <c r="N18" s="23">
        <v>39975</v>
      </c>
      <c r="O18" s="23">
        <v>2347270</v>
      </c>
      <c r="P18" s="22">
        <v>81597</v>
      </c>
      <c r="Q18" s="23">
        <v>43395</v>
      </c>
      <c r="R18" s="23">
        <f>-('2. Income Statement (accum)'!Q30)</f>
        <v>101292</v>
      </c>
      <c r="S18" s="22">
        <f>-('2. Income Statement (accum)'!R30)</f>
        <v>105617</v>
      </c>
    </row>
    <row r="19" spans="1:20" ht="13" x14ac:dyDescent="0.3">
      <c r="A19" s="6" t="s">
        <v>129</v>
      </c>
      <c r="B19" s="9" t="s">
        <v>44</v>
      </c>
      <c r="C19" s="22">
        <v>2297</v>
      </c>
      <c r="D19" s="22">
        <v>81349</v>
      </c>
      <c r="E19" s="23">
        <v>281734</v>
      </c>
      <c r="F19" s="23">
        <v>546300</v>
      </c>
      <c r="G19" s="22">
        <v>652901</v>
      </c>
      <c r="H19" s="23">
        <v>444240</v>
      </c>
      <c r="I19" s="23">
        <v>934161</v>
      </c>
      <c r="J19" s="22">
        <v>1081272</v>
      </c>
      <c r="K19" s="23">
        <v>744860</v>
      </c>
      <c r="L19" s="23">
        <v>1432119</v>
      </c>
      <c r="M19" s="22">
        <v>1710301</v>
      </c>
      <c r="N19" s="23">
        <v>1186800</v>
      </c>
      <c r="O19" s="23">
        <v>0</v>
      </c>
      <c r="P19" s="22">
        <v>2521985</v>
      </c>
      <c r="Q19" s="23">
        <v>1300439</v>
      </c>
      <c r="R19" s="23">
        <f>-('2. Income Statement (accum)'!Q9)</f>
        <v>2404575</v>
      </c>
      <c r="S19" s="22">
        <f>-('2. Income Statement (accum)'!R9)</f>
        <v>2809142</v>
      </c>
    </row>
    <row r="20" spans="1:20" ht="12.65" customHeight="1" x14ac:dyDescent="0.3">
      <c r="A20" s="6" t="s">
        <v>100</v>
      </c>
      <c r="B20" s="9"/>
      <c r="C20" s="23"/>
      <c r="D20" s="22">
        <v>100338</v>
      </c>
      <c r="E20" s="22">
        <v>49545</v>
      </c>
      <c r="F20" s="22">
        <v>49545</v>
      </c>
      <c r="G20" s="22">
        <v>85257</v>
      </c>
      <c r="H20" s="22">
        <v>0</v>
      </c>
      <c r="I20" s="23">
        <v>0</v>
      </c>
      <c r="J20" s="22">
        <v>155314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37461</v>
      </c>
      <c r="Q20" s="22">
        <v>273697</v>
      </c>
      <c r="R20" s="22">
        <v>270123</v>
      </c>
    </row>
    <row r="21" spans="1:20" ht="13" x14ac:dyDescent="0.3">
      <c r="A21" s="6" t="s">
        <v>101</v>
      </c>
      <c r="B21" s="9"/>
      <c r="C21" s="22" t="s">
        <v>10</v>
      </c>
      <c r="D21" s="22" t="s">
        <v>10</v>
      </c>
      <c r="E21" s="23">
        <v>0</v>
      </c>
      <c r="F21" s="23">
        <v>0</v>
      </c>
      <c r="G21" s="22">
        <v>0</v>
      </c>
      <c r="H21" s="23">
        <v>0</v>
      </c>
      <c r="I21" s="23">
        <v>0</v>
      </c>
      <c r="J21" s="22">
        <v>574546</v>
      </c>
      <c r="K21" s="23">
        <v>0</v>
      </c>
      <c r="L21" s="23">
        <v>0</v>
      </c>
      <c r="M21" s="22">
        <v>0</v>
      </c>
      <c r="N21" s="23">
        <v>0</v>
      </c>
      <c r="O21" s="23">
        <v>0</v>
      </c>
      <c r="P21" s="22">
        <v>212414</v>
      </c>
      <c r="Q21" s="23">
        <v>0</v>
      </c>
      <c r="R21" s="23">
        <v>0</v>
      </c>
      <c r="S21" s="22">
        <f>'4. Cash Flow Statement (accum)'!R12</f>
        <v>141891</v>
      </c>
    </row>
    <row r="22" spans="1:20" ht="13" x14ac:dyDescent="0.3">
      <c r="A22" s="6" t="s">
        <v>60</v>
      </c>
      <c r="B22" s="9"/>
      <c r="C22" s="22"/>
      <c r="D22" s="22"/>
      <c r="E22" s="23"/>
      <c r="F22" s="23"/>
      <c r="G22" s="25"/>
      <c r="H22" s="23"/>
      <c r="I22" s="23"/>
      <c r="J22" s="25"/>
      <c r="K22" s="23"/>
      <c r="L22" s="23"/>
      <c r="M22" s="25"/>
      <c r="N22" s="23"/>
      <c r="O22" s="23"/>
      <c r="P22" s="25"/>
      <c r="Q22" s="23"/>
      <c r="R22" s="23"/>
      <c r="S22" s="22">
        <f>'4. Cash Flow Statement (accum)'!R8</f>
        <v>246453.5756291498</v>
      </c>
    </row>
    <row r="23" spans="1:20" s="7" customFormat="1" ht="13" x14ac:dyDescent="0.3">
      <c r="A23" s="14" t="s">
        <v>102</v>
      </c>
      <c r="B23" s="44"/>
      <c r="C23" s="45">
        <f>C11-(C24+C25)</f>
        <v>27486</v>
      </c>
      <c r="D23" s="45">
        <f>D11-(D24+D25)</f>
        <v>377329</v>
      </c>
      <c r="E23" s="45">
        <f>E11-(E24+E25)</f>
        <v>1467226</v>
      </c>
      <c r="F23" s="45">
        <f>F11-(F24+F25)</f>
        <v>2527302</v>
      </c>
      <c r="G23" s="45">
        <f>G11</f>
        <v>2651272</v>
      </c>
      <c r="H23" s="45">
        <f t="shared" ref="H23:S23" si="4">H11-(H24+H25)</f>
        <v>1401299</v>
      </c>
      <c r="I23" s="45">
        <f t="shared" si="4"/>
        <v>3296857</v>
      </c>
      <c r="J23" s="45">
        <f t="shared" si="4"/>
        <v>3280703</v>
      </c>
      <c r="K23" s="45">
        <f t="shared" si="4"/>
        <v>2035283</v>
      </c>
      <c r="L23" s="45">
        <f t="shared" si="4"/>
        <v>4898789</v>
      </c>
      <c r="M23" s="45">
        <f t="shared" si="4"/>
        <v>4453802</v>
      </c>
      <c r="N23" s="45">
        <f t="shared" si="4"/>
        <v>2767068</v>
      </c>
      <c r="O23" s="45">
        <f t="shared" si="4"/>
        <v>6507392</v>
      </c>
      <c r="P23" s="45">
        <f t="shared" si="4"/>
        <v>6054048</v>
      </c>
      <c r="Q23" s="45">
        <f t="shared" si="4"/>
        <v>1006321</v>
      </c>
      <c r="R23" s="45">
        <f t="shared" si="4"/>
        <v>3694039</v>
      </c>
      <c r="S23" s="45">
        <f t="shared" si="4"/>
        <v>3560177.0697682258</v>
      </c>
      <c r="T23" s="50"/>
    </row>
    <row r="24" spans="1:20" ht="13" x14ac:dyDescent="0.3">
      <c r="A24" s="6" t="s">
        <v>94</v>
      </c>
      <c r="B24" s="9" t="s">
        <v>43</v>
      </c>
      <c r="C24" s="22">
        <f>-C9</f>
        <v>8650</v>
      </c>
      <c r="D24" s="22">
        <f t="shared" ref="D24:Q24" si="5">-D9</f>
        <v>130527</v>
      </c>
      <c r="E24" s="22">
        <f t="shared" si="5"/>
        <v>0</v>
      </c>
      <c r="F24" s="22">
        <f t="shared" si="5"/>
        <v>0</v>
      </c>
      <c r="G24" s="22">
        <f t="shared" si="5"/>
        <v>0</v>
      </c>
      <c r="H24" s="22">
        <f t="shared" si="5"/>
        <v>465109</v>
      </c>
      <c r="I24" s="22">
        <f t="shared" si="5"/>
        <v>577048</v>
      </c>
      <c r="J24" s="22">
        <f t="shared" si="5"/>
        <v>577048</v>
      </c>
      <c r="K24" s="22">
        <f t="shared" si="5"/>
        <v>68</v>
      </c>
      <c r="L24" s="22">
        <f t="shared" si="5"/>
        <v>4624</v>
      </c>
      <c r="M24" s="22">
        <f t="shared" si="5"/>
        <v>6373</v>
      </c>
      <c r="N24" s="22">
        <f t="shared" si="5"/>
        <v>1561</v>
      </c>
      <c r="O24" s="22">
        <f t="shared" si="5"/>
        <v>2914</v>
      </c>
      <c r="P24" s="22">
        <f t="shared" si="5"/>
        <v>8392</v>
      </c>
      <c r="Q24" s="22">
        <f t="shared" si="5"/>
        <v>6443</v>
      </c>
      <c r="R24" s="22">
        <f>-R9</f>
        <v>2395</v>
      </c>
      <c r="S24" s="22">
        <f>-S9</f>
        <v>5323</v>
      </c>
    </row>
    <row r="25" spans="1:20" ht="13" x14ac:dyDescent="0.3">
      <c r="A25" s="6" t="s">
        <v>103</v>
      </c>
      <c r="B25" s="9" t="s">
        <v>104</v>
      </c>
      <c r="C25" s="22">
        <v>-7762</v>
      </c>
      <c r="D25" s="22">
        <v>-96016</v>
      </c>
      <c r="E25" s="22">
        <v>0</v>
      </c>
      <c r="F25" s="22">
        <v>0</v>
      </c>
      <c r="G25" s="26" t="s">
        <v>10</v>
      </c>
      <c r="H25" s="22">
        <v>-495064</v>
      </c>
      <c r="I25" s="22">
        <v>-626932</v>
      </c>
      <c r="J25" s="22">
        <v>-627078</v>
      </c>
      <c r="K25" s="22">
        <v>-26</v>
      </c>
      <c r="L25" s="22">
        <v>-1418</v>
      </c>
      <c r="M25" s="22">
        <v>-3806</v>
      </c>
      <c r="N25" s="22">
        <v>-890</v>
      </c>
      <c r="O25" s="22">
        <v>-5693</v>
      </c>
      <c r="P25" s="22">
        <v>-8728</v>
      </c>
      <c r="Q25" s="22">
        <v>-3844</v>
      </c>
      <c r="R25" s="22">
        <v>-2475</v>
      </c>
      <c r="S25" s="22">
        <f>'2. Income Statement (accum)'!R20</f>
        <v>-5920.3753559514298</v>
      </c>
    </row>
    <row r="26" spans="1:20" ht="13" x14ac:dyDescent="0.3">
      <c r="B26" s="9"/>
      <c r="C26" s="27"/>
      <c r="D26" s="27"/>
      <c r="E26" s="28"/>
      <c r="F26" s="29"/>
      <c r="G26" s="27"/>
      <c r="H26" s="28"/>
      <c r="I26" s="29"/>
      <c r="J26" s="28"/>
      <c r="K26" s="28"/>
      <c r="L26" s="29"/>
      <c r="M26" s="28"/>
      <c r="N26" s="28"/>
      <c r="O26" s="29"/>
      <c r="P26" s="28"/>
      <c r="Q26" s="28"/>
      <c r="R26" s="29"/>
    </row>
    <row r="27" spans="1:20" s="7" customFormat="1" ht="13" x14ac:dyDescent="0.3">
      <c r="A27" s="7" t="s">
        <v>105</v>
      </c>
      <c r="B27" s="9" t="s">
        <v>106</v>
      </c>
      <c r="C27" s="30">
        <f t="shared" ref="C27:S27" si="6">C11/C5</f>
        <v>0.41255070735856464</v>
      </c>
      <c r="D27" s="30">
        <f t="shared" si="6"/>
        <v>0.48141563127939152</v>
      </c>
      <c r="E27" s="30">
        <f t="shared" si="6"/>
        <v>0.74645425250585828</v>
      </c>
      <c r="F27" s="30">
        <f t="shared" si="6"/>
        <v>0.68264002914986488</v>
      </c>
      <c r="G27" s="30">
        <f t="shared" si="6"/>
        <v>0.64221183064884357</v>
      </c>
      <c r="H27" s="30">
        <f t="shared" si="6"/>
        <v>0.42899276119449675</v>
      </c>
      <c r="I27" s="30">
        <f t="shared" si="6"/>
        <v>0.5158373880204945</v>
      </c>
      <c r="J27" s="30">
        <f t="shared" si="6"/>
        <v>0.46412040711688846</v>
      </c>
      <c r="K27" s="30">
        <f t="shared" si="6"/>
        <v>0.45876775947908532</v>
      </c>
      <c r="L27" s="30">
        <f t="shared" si="6"/>
        <v>0.51709288018707344</v>
      </c>
      <c r="M27" s="30">
        <f t="shared" si="6"/>
        <v>0.41527161649449762</v>
      </c>
      <c r="N27" s="30">
        <f t="shared" si="6"/>
        <v>0.43949428619429065</v>
      </c>
      <c r="O27" s="30">
        <f t="shared" si="6"/>
        <v>0.52016983575969744</v>
      </c>
      <c r="P27" s="30">
        <f t="shared" si="6"/>
        <v>0.42320921518639742</v>
      </c>
      <c r="Q27" s="30">
        <f t="shared" si="6"/>
        <v>0.18792148319617766</v>
      </c>
      <c r="R27" s="30">
        <f t="shared" si="6"/>
        <v>0.34313948431155183</v>
      </c>
      <c r="S27" s="30">
        <f t="shared" si="6"/>
        <v>0.2857231595539908</v>
      </c>
    </row>
    <row r="28" spans="1:20" ht="13" x14ac:dyDescent="0.3">
      <c r="B28" s="9"/>
      <c r="C28" s="27"/>
      <c r="D28" s="27"/>
      <c r="E28" s="28"/>
      <c r="F28" s="28"/>
      <c r="G28" s="27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1:20" s="7" customFormat="1" ht="13" x14ac:dyDescent="0.3">
      <c r="A29" s="7" t="s">
        <v>107</v>
      </c>
      <c r="B29" s="9" t="s">
        <v>108</v>
      </c>
      <c r="C29" s="30">
        <f t="shared" ref="C29:S29" si="7">C23/C7</f>
        <v>0.45713240308014702</v>
      </c>
      <c r="D29" s="30">
        <f t="shared" si="7"/>
        <v>0.52048968894406511</v>
      </c>
      <c r="E29" s="30">
        <f t="shared" si="7"/>
        <v>0.74645425250585828</v>
      </c>
      <c r="F29" s="30">
        <f t="shared" si="7"/>
        <v>0.68264002914986488</v>
      </c>
      <c r="G29" s="30">
        <f t="shared" si="7"/>
        <v>0.64221183064884357</v>
      </c>
      <c r="H29" s="30">
        <f t="shared" si="7"/>
        <v>0.51300488257403942</v>
      </c>
      <c r="I29" s="30">
        <f t="shared" si="7"/>
        <v>0.57662370689104836</v>
      </c>
      <c r="J29" s="30">
        <f t="shared" si="7"/>
        <v>0.51391043865232056</v>
      </c>
      <c r="K29" s="30">
        <f t="shared" si="7"/>
        <v>0.45876532423774397</v>
      </c>
      <c r="L29" s="30">
        <f t="shared" si="7"/>
        <v>0.51700687092571751</v>
      </c>
      <c r="M29" s="30">
        <f t="shared" si="7"/>
        <v>0.41527903161650309</v>
      </c>
      <c r="N29" s="30">
        <f t="shared" si="7"/>
        <v>0.43949667669579684</v>
      </c>
      <c r="O29" s="30">
        <f t="shared" si="7"/>
        <v>0.52051336627719702</v>
      </c>
      <c r="P29" s="30">
        <f t="shared" si="7"/>
        <v>0.42348115114610763</v>
      </c>
      <c r="Q29" s="30">
        <f t="shared" si="7"/>
        <v>0.18766260225141937</v>
      </c>
      <c r="R29" s="30">
        <f t="shared" si="7"/>
        <v>0.34322327478932735</v>
      </c>
      <c r="S29" s="30">
        <f t="shared" si="7"/>
        <v>0.28589326398851744</v>
      </c>
    </row>
    <row r="30" spans="1:20" ht="13" x14ac:dyDescent="0.3">
      <c r="B30" s="9"/>
      <c r="C30" s="31"/>
      <c r="D30" s="31"/>
      <c r="E30" s="28"/>
      <c r="F30" s="29"/>
      <c r="G30" s="31"/>
      <c r="H30" s="28"/>
      <c r="I30" s="29"/>
      <c r="J30" s="28"/>
      <c r="K30" s="28"/>
      <c r="L30" s="29"/>
      <c r="M30" s="28"/>
      <c r="N30" s="28"/>
      <c r="O30" s="29"/>
      <c r="P30" s="28"/>
      <c r="Q30" s="28"/>
      <c r="R30" s="29"/>
    </row>
    <row r="31" spans="1:20" s="7" customFormat="1" ht="13" x14ac:dyDescent="0.3">
      <c r="A31" s="7" t="s">
        <v>109</v>
      </c>
      <c r="B31" s="9" t="s">
        <v>96</v>
      </c>
      <c r="C31" s="26">
        <f>C12</f>
        <v>21597</v>
      </c>
      <c r="D31" s="26">
        <f t="shared" ref="D31:S31" si="8">D12</f>
        <v>223533</v>
      </c>
      <c r="E31" s="26">
        <f t="shared" si="8"/>
        <v>1056911</v>
      </c>
      <c r="F31" s="26">
        <f t="shared" si="8"/>
        <v>1806418</v>
      </c>
      <c r="G31" s="26">
        <f t="shared" si="8"/>
        <v>1796426</v>
      </c>
      <c r="H31" s="26">
        <f t="shared" si="8"/>
        <v>384896</v>
      </c>
      <c r="I31" s="26">
        <f t="shared" si="8"/>
        <v>1631777</v>
      </c>
      <c r="J31" s="26">
        <f t="shared" si="8"/>
        <v>830504</v>
      </c>
      <c r="K31" s="26">
        <f t="shared" si="8"/>
        <v>1262523</v>
      </c>
      <c r="L31" s="26">
        <f t="shared" si="8"/>
        <v>3088952</v>
      </c>
      <c r="M31" s="26">
        <f t="shared" si="8"/>
        <v>1940162</v>
      </c>
      <c r="N31" s="26">
        <f t="shared" si="8"/>
        <v>258695</v>
      </c>
      <c r="O31" s="26">
        <f t="shared" si="8"/>
        <v>2905875</v>
      </c>
      <c r="P31" s="26">
        <f t="shared" si="8"/>
        <v>1986148</v>
      </c>
      <c r="Q31" s="26">
        <f t="shared" si="8"/>
        <v>-1892948</v>
      </c>
      <c r="R31" s="26">
        <f t="shared" si="8"/>
        <v>-1163176</v>
      </c>
      <c r="S31" s="26">
        <f t="shared" si="8"/>
        <v>-2932107.8812168753</v>
      </c>
    </row>
    <row r="32" spans="1:20" ht="13" x14ac:dyDescent="0.3">
      <c r="B32" s="9"/>
      <c r="C32" s="22"/>
      <c r="D32" s="22"/>
      <c r="E32" s="23"/>
      <c r="F32" s="23"/>
      <c r="G32" s="22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20" s="7" customFormat="1" ht="13" x14ac:dyDescent="0.3">
      <c r="A33" s="7" t="s">
        <v>110</v>
      </c>
      <c r="B33" s="9" t="s">
        <v>157</v>
      </c>
      <c r="C33" s="26" t="s">
        <v>10</v>
      </c>
      <c r="D33" s="26" t="s">
        <v>10</v>
      </c>
      <c r="E33" s="21" t="s">
        <v>10</v>
      </c>
      <c r="F33" s="21" t="s">
        <v>10</v>
      </c>
      <c r="G33" s="26" t="s">
        <v>10</v>
      </c>
      <c r="H33" s="21" t="s">
        <v>10</v>
      </c>
      <c r="I33" s="21" t="s">
        <v>10</v>
      </c>
      <c r="J33" s="21">
        <f>J31+J21</f>
        <v>1405050</v>
      </c>
      <c r="K33" s="21" t="s">
        <v>10</v>
      </c>
      <c r="L33" s="21" t="s">
        <v>10</v>
      </c>
      <c r="M33" s="26" t="s">
        <v>10</v>
      </c>
      <c r="N33" s="21" t="s">
        <v>10</v>
      </c>
      <c r="O33" s="21" t="s">
        <v>10</v>
      </c>
      <c r="P33" s="26">
        <f>P31+P21</f>
        <v>2198562</v>
      </c>
      <c r="Q33" s="21" t="s">
        <v>10</v>
      </c>
      <c r="R33" s="21">
        <v>0</v>
      </c>
      <c r="S33" s="26">
        <f>S31+S21-'2. Income Statement (accum)'!R63-'2. Income Statement (accum)'!R56</f>
        <v>-2321767.8812168753</v>
      </c>
      <c r="T33" s="58"/>
    </row>
    <row r="34" spans="1:20" ht="13" x14ac:dyDescent="0.3">
      <c r="B34" s="9"/>
      <c r="C34" s="22"/>
      <c r="D34" s="22"/>
      <c r="E34" s="23"/>
      <c r="F34" s="23"/>
      <c r="G34" s="22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20" s="7" customFormat="1" ht="13" x14ac:dyDescent="0.3">
      <c r="A35" s="7" t="s">
        <v>111</v>
      </c>
      <c r="B35" s="9" t="s">
        <v>1</v>
      </c>
      <c r="C35" s="21">
        <f>'4. Cash Flow Statement (accum)'!B23</f>
        <v>94599</v>
      </c>
      <c r="D35" s="21">
        <f>'4. Cash Flow Statement (accum)'!C23</f>
        <v>278740</v>
      </c>
      <c r="E35" s="21">
        <f>'4. Cash Flow Statement (accum)'!D23</f>
        <v>1272687</v>
      </c>
      <c r="F35" s="21">
        <f>'4. Cash Flow Statement (accum)'!E23</f>
        <v>2342988</v>
      </c>
      <c r="G35" s="21">
        <f>'4. Cash Flow Statement (accum)'!F23</f>
        <v>1727564</v>
      </c>
      <c r="H35" s="21">
        <f>'4. Cash Flow Statement (accum)'!G23</f>
        <v>992980</v>
      </c>
      <c r="I35" s="21">
        <f>'4. Cash Flow Statement (accum)'!H23</f>
        <v>2480607</v>
      </c>
      <c r="J35" s="21">
        <f>'4. Cash Flow Statement (accum)'!I23</f>
        <v>2151292</v>
      </c>
      <c r="K35" s="21">
        <f>'4. Cash Flow Statement (accum)'!J23</f>
        <v>1553167</v>
      </c>
      <c r="L35" s="21">
        <f>'4. Cash Flow Statement (accum)'!K23</f>
        <v>4320055</v>
      </c>
      <c r="M35" s="21">
        <f>'4. Cash Flow Statement (accum)'!L23</f>
        <v>2880725</v>
      </c>
      <c r="N35" s="21">
        <f>'4. Cash Flow Statement (accum)'!M23</f>
        <v>2176684</v>
      </c>
      <c r="O35" s="21">
        <f>'4. Cash Flow Statement (accum)'!N23</f>
        <v>5686627</v>
      </c>
      <c r="P35" s="21">
        <f>'4. Cash Flow Statement (accum)'!O23</f>
        <v>3844076</v>
      </c>
      <c r="Q35" s="21">
        <f>'4. Cash Flow Statement (accum)'!P23</f>
        <v>207190</v>
      </c>
      <c r="R35" s="21">
        <f>'4. Cash Flow Statement (accum)'!Q23</f>
        <v>2242491</v>
      </c>
      <c r="S35" s="21">
        <f>'4. Cash Flow Statement (accum)'!R23</f>
        <v>1358142.7265336402</v>
      </c>
    </row>
    <row r="36" spans="1:20" ht="13" x14ac:dyDescent="0.3">
      <c r="B36" s="9"/>
      <c r="C36" s="23"/>
      <c r="D36" s="23"/>
      <c r="E36" s="22"/>
      <c r="F36" s="23"/>
      <c r="G36" s="23"/>
      <c r="H36" s="22"/>
      <c r="I36" s="23"/>
      <c r="J36" s="22"/>
      <c r="K36" s="22"/>
      <c r="L36" s="23"/>
      <c r="M36" s="22"/>
      <c r="N36" s="22"/>
      <c r="O36" s="23"/>
      <c r="P36" s="22"/>
      <c r="Q36" s="22"/>
      <c r="R36" s="23"/>
    </row>
    <row r="37" spans="1:20" s="7" customFormat="1" ht="13" x14ac:dyDescent="0.3">
      <c r="A37" s="14" t="s">
        <v>156</v>
      </c>
      <c r="B37" s="44"/>
      <c r="C37" s="46">
        <f t="shared" ref="C37:Q37" si="9">SUM(C38:C39)</f>
        <v>50697</v>
      </c>
      <c r="D37" s="46">
        <f t="shared" si="9"/>
        <v>1278762</v>
      </c>
      <c r="E37" s="46">
        <f t="shared" si="9"/>
        <v>1611156</v>
      </c>
      <c r="F37" s="46">
        <f t="shared" si="9"/>
        <v>1888948</v>
      </c>
      <c r="G37" s="46">
        <f t="shared" si="9"/>
        <v>3204952</v>
      </c>
      <c r="H37" s="46">
        <f t="shared" si="9"/>
        <v>1603241</v>
      </c>
      <c r="I37" s="46">
        <f t="shared" si="9"/>
        <v>1823487</v>
      </c>
      <c r="J37" s="46">
        <f t="shared" si="9"/>
        <v>3765379</v>
      </c>
      <c r="K37" s="46">
        <f t="shared" si="9"/>
        <v>2226194</v>
      </c>
      <c r="L37" s="46">
        <f t="shared" si="9"/>
        <v>3366779</v>
      </c>
      <c r="M37" s="46">
        <f t="shared" si="9"/>
        <v>6362865</v>
      </c>
      <c r="N37" s="46">
        <f t="shared" si="9"/>
        <v>3458978</v>
      </c>
      <c r="O37" s="46">
        <f t="shared" si="9"/>
        <v>4024539</v>
      </c>
      <c r="P37" s="46">
        <f t="shared" si="9"/>
        <v>4891007</v>
      </c>
      <c r="Q37" s="46">
        <f t="shared" si="9"/>
        <v>2411447</v>
      </c>
      <c r="R37" s="46">
        <f t="shared" ref="R37:S37" si="10">SUM(R38:R39)</f>
        <v>3431154</v>
      </c>
      <c r="S37" s="46">
        <f t="shared" si="10"/>
        <v>3655076.2243123958</v>
      </c>
    </row>
    <row r="38" spans="1:20" ht="13" x14ac:dyDescent="0.3">
      <c r="A38" s="6" t="s">
        <v>70</v>
      </c>
      <c r="B38" s="9" t="s">
        <v>1</v>
      </c>
      <c r="C38" s="23">
        <f>-('4. Cash Flow Statement (accum)'!B26)</f>
        <v>39113</v>
      </c>
      <c r="D38" s="23">
        <f>-('4. Cash Flow Statement (accum)'!C26)</f>
        <v>1273449</v>
      </c>
      <c r="E38" s="23">
        <f>-('4. Cash Flow Statement (accum)'!D26)</f>
        <v>1610251</v>
      </c>
      <c r="F38" s="23">
        <f>-('4. Cash Flow Statement (accum)'!E26)</f>
        <v>1888042</v>
      </c>
      <c r="G38" s="23">
        <f>-('4. Cash Flow Statement (accum)'!F26)</f>
        <v>3203042</v>
      </c>
      <c r="H38" s="23">
        <f>-('4. Cash Flow Statement (accum)'!G26)</f>
        <v>1594835</v>
      </c>
      <c r="I38" s="23">
        <f>-('4. Cash Flow Statement (accum)'!H26)</f>
        <v>1808269</v>
      </c>
      <c r="J38" s="23">
        <f>-('4. Cash Flow Statement (accum)'!I26)</f>
        <v>3746664</v>
      </c>
      <c r="K38" s="23">
        <f>-('4. Cash Flow Statement (accum)'!J26)</f>
        <v>2206698</v>
      </c>
      <c r="L38" s="23">
        <f>-('4. Cash Flow Statement (accum)'!K26)</f>
        <v>3330898</v>
      </c>
      <c r="M38" s="23">
        <f>-('4. Cash Flow Statement (accum)'!L26)</f>
        <v>6310209</v>
      </c>
      <c r="N38" s="23">
        <f>-('4. Cash Flow Statement (accum)'!M26)</f>
        <v>3376830</v>
      </c>
      <c r="O38" s="23">
        <f>-('4. Cash Flow Statement (accum)'!N26)</f>
        <v>3818582</v>
      </c>
      <c r="P38" s="23">
        <f>-('4. Cash Flow Statement (accum)'!O26)</f>
        <v>4628491</v>
      </c>
      <c r="Q38" s="23">
        <f>-('4. Cash Flow Statement (accum)'!P26)</f>
        <v>2255468</v>
      </c>
      <c r="R38" s="23">
        <f>-('4. Cash Flow Statement (accum)'!Q26)</f>
        <v>3200750</v>
      </c>
      <c r="S38" s="23">
        <f>-('4. Cash Flow Statement (accum)'!R26)</f>
        <v>3390448.2243123958</v>
      </c>
    </row>
    <row r="39" spans="1:20" ht="13" x14ac:dyDescent="0.3">
      <c r="A39" s="6" t="s">
        <v>71</v>
      </c>
      <c r="B39" s="9" t="s">
        <v>1</v>
      </c>
      <c r="C39" s="23">
        <f>-('4. Cash Flow Statement (accum)'!B27)</f>
        <v>11584</v>
      </c>
      <c r="D39" s="23">
        <f>-('4. Cash Flow Statement (accum)'!C27)</f>
        <v>5313</v>
      </c>
      <c r="E39" s="23">
        <f>-('4. Cash Flow Statement (accum)'!D27)</f>
        <v>905</v>
      </c>
      <c r="F39" s="23">
        <f>-('4. Cash Flow Statement (accum)'!E27)</f>
        <v>906</v>
      </c>
      <c r="G39" s="23">
        <f>-('4. Cash Flow Statement (accum)'!F27)</f>
        <v>1910</v>
      </c>
      <c r="H39" s="23">
        <f>-('4. Cash Flow Statement (accum)'!G27)</f>
        <v>8406</v>
      </c>
      <c r="I39" s="23">
        <f>-('4. Cash Flow Statement (accum)'!H27)</f>
        <v>15218</v>
      </c>
      <c r="J39" s="23">
        <f>-('4. Cash Flow Statement (accum)'!I27)</f>
        <v>18715</v>
      </c>
      <c r="K39" s="23">
        <f>-('4. Cash Flow Statement (accum)'!J27)</f>
        <v>19496</v>
      </c>
      <c r="L39" s="23">
        <f>-('4. Cash Flow Statement (accum)'!K27)</f>
        <v>35881</v>
      </c>
      <c r="M39" s="23">
        <f>-('4. Cash Flow Statement (accum)'!L27)</f>
        <v>52656</v>
      </c>
      <c r="N39" s="23">
        <f>-('4. Cash Flow Statement (accum)'!M27)</f>
        <v>82148</v>
      </c>
      <c r="O39" s="23">
        <f>-('4. Cash Flow Statement (accum)'!N27)</f>
        <v>205957</v>
      </c>
      <c r="P39" s="23">
        <f>-('4. Cash Flow Statement (accum)'!O27)</f>
        <v>262516</v>
      </c>
      <c r="Q39" s="23">
        <f>-('4. Cash Flow Statement (accum)'!P27)</f>
        <v>155979</v>
      </c>
      <c r="R39" s="23">
        <f>-('4. Cash Flow Statement (accum)'!Q27)</f>
        <v>230404</v>
      </c>
      <c r="S39" s="23">
        <f>-('4. Cash Flow Statement (accum)'!R27)</f>
        <v>264628</v>
      </c>
    </row>
    <row r="40" spans="1:20" ht="13" x14ac:dyDescent="0.3">
      <c r="B40" s="9"/>
      <c r="C40" s="23"/>
      <c r="D40" s="23"/>
      <c r="E40" s="22"/>
      <c r="F40" s="23"/>
      <c r="G40" s="23"/>
      <c r="H40" s="22"/>
      <c r="I40" s="23"/>
      <c r="J40" s="22"/>
      <c r="K40" s="22"/>
      <c r="L40" s="23"/>
      <c r="M40" s="22"/>
      <c r="N40" s="22"/>
      <c r="O40" s="23"/>
      <c r="P40" s="22"/>
      <c r="Q40" s="22"/>
      <c r="R40" s="23"/>
    </row>
    <row r="41" spans="1:20" s="7" customFormat="1" ht="13" x14ac:dyDescent="0.3">
      <c r="A41" s="7" t="s">
        <v>112</v>
      </c>
      <c r="B41" s="9" t="s">
        <v>113</v>
      </c>
      <c r="C41" s="22">
        <f t="shared" ref="C41:S41" si="11">C35-C37</f>
        <v>43902</v>
      </c>
      <c r="D41" s="22">
        <f t="shared" si="11"/>
        <v>-1000022</v>
      </c>
      <c r="E41" s="22">
        <f t="shared" si="11"/>
        <v>-338469</v>
      </c>
      <c r="F41" s="22">
        <f t="shared" si="11"/>
        <v>454040</v>
      </c>
      <c r="G41" s="22">
        <f t="shared" si="11"/>
        <v>-1477388</v>
      </c>
      <c r="H41" s="22">
        <f t="shared" si="11"/>
        <v>-610261</v>
      </c>
      <c r="I41" s="22">
        <f t="shared" si="11"/>
        <v>657120</v>
      </c>
      <c r="J41" s="22">
        <f t="shared" si="11"/>
        <v>-1614087</v>
      </c>
      <c r="K41" s="22">
        <f t="shared" si="11"/>
        <v>-673027</v>
      </c>
      <c r="L41" s="22">
        <f t="shared" si="11"/>
        <v>953276</v>
      </c>
      <c r="M41" s="22">
        <f t="shared" si="11"/>
        <v>-3482140</v>
      </c>
      <c r="N41" s="22">
        <f t="shared" si="11"/>
        <v>-1282294</v>
      </c>
      <c r="O41" s="22">
        <f t="shared" si="11"/>
        <v>1662088</v>
      </c>
      <c r="P41" s="22">
        <f t="shared" si="11"/>
        <v>-1046931</v>
      </c>
      <c r="Q41" s="22">
        <f t="shared" si="11"/>
        <v>-2204257</v>
      </c>
      <c r="R41" s="22">
        <f t="shared" si="11"/>
        <v>-1188663</v>
      </c>
      <c r="S41" s="22">
        <f t="shared" si="11"/>
        <v>-2296933.4977787556</v>
      </c>
    </row>
    <row r="42" spans="1:20" ht="13" x14ac:dyDescent="0.3">
      <c r="B42" s="9"/>
      <c r="C42" s="23"/>
      <c r="D42" s="23"/>
      <c r="E42" s="22"/>
      <c r="F42" s="22"/>
      <c r="G42" s="23"/>
      <c r="H42" s="22"/>
      <c r="I42" s="23"/>
      <c r="J42" s="22"/>
      <c r="K42" s="22"/>
      <c r="L42" s="23"/>
      <c r="M42" s="22"/>
      <c r="N42" s="22"/>
      <c r="O42" s="23"/>
      <c r="P42" s="22"/>
      <c r="Q42" s="22"/>
      <c r="R42" s="23"/>
    </row>
    <row r="43" spans="1:20" s="7" customFormat="1" ht="13" x14ac:dyDescent="0.3">
      <c r="A43" s="14" t="s">
        <v>185</v>
      </c>
      <c r="B43" s="44"/>
      <c r="C43" s="46">
        <f>SUM(C44:C49)</f>
        <v>-5048</v>
      </c>
      <c r="D43" s="46">
        <f>SUM(D44:D49)</f>
        <v>1022288</v>
      </c>
      <c r="E43" s="46"/>
      <c r="F43" s="46"/>
      <c r="G43" s="46">
        <f t="shared" ref="G43:S43" si="12">SUM(G44:G49)</f>
        <v>2289297</v>
      </c>
      <c r="H43" s="46">
        <f t="shared" si="12"/>
        <v>3331924</v>
      </c>
      <c r="I43" s="46">
        <f t="shared" si="12"/>
        <v>3036090</v>
      </c>
      <c r="J43" s="46">
        <f t="shared" si="12"/>
        <v>3511008</v>
      </c>
      <c r="K43" s="46">
        <f t="shared" si="12"/>
        <v>4628705</v>
      </c>
      <c r="L43" s="46">
        <f t="shared" si="12"/>
        <v>2764662</v>
      </c>
      <c r="M43" s="46">
        <f t="shared" si="12"/>
        <v>8471454</v>
      </c>
      <c r="N43" s="46">
        <f t="shared" si="12"/>
        <v>10364223</v>
      </c>
      <c r="O43" s="46">
        <f t="shared" si="12"/>
        <v>7387871</v>
      </c>
      <c r="P43" s="46">
        <f t="shared" si="12"/>
        <v>10269978</v>
      </c>
      <c r="Q43" s="46">
        <f t="shared" si="12"/>
        <v>12854094</v>
      </c>
      <c r="R43" s="46">
        <f t="shared" si="12"/>
        <v>11639290</v>
      </c>
      <c r="S43" s="46">
        <f t="shared" si="12"/>
        <v>13118870</v>
      </c>
    </row>
    <row r="44" spans="1:20" ht="13" x14ac:dyDescent="0.3">
      <c r="A44" s="6" t="s">
        <v>114</v>
      </c>
      <c r="B44" s="9" t="s">
        <v>0</v>
      </c>
      <c r="C44" s="22">
        <f>-('1. Balance Sheet'!B15)</f>
        <v>-5878</v>
      </c>
      <c r="D44" s="22">
        <f>-('1. Balance Sheet'!C16)</f>
        <v>-29087</v>
      </c>
      <c r="E44" s="22"/>
      <c r="F44" s="22"/>
      <c r="G44" s="22">
        <f>-('1. Balance Sheet'!D16)</f>
        <v>-392417</v>
      </c>
      <c r="H44" s="22">
        <f>-('1. Balance Sheet'!E16)</f>
        <v>-499890</v>
      </c>
      <c r="I44" s="22">
        <f>-('1. Balance Sheet'!F16)</f>
        <v>-784838</v>
      </c>
      <c r="J44" s="22">
        <f>-('1. Balance Sheet'!G16)</f>
        <v>-2726478</v>
      </c>
      <c r="K44" s="22">
        <f>-('1. Balance Sheet'!H16)</f>
        <v>-2021130</v>
      </c>
      <c r="L44" s="22">
        <f>-('1. Balance Sheet'!I16)</f>
        <v>-5239436</v>
      </c>
      <c r="M44" s="22">
        <f>-('1. Balance Sheet'!J16)</f>
        <v>-3161032</v>
      </c>
      <c r="N44" s="22">
        <f>-('1. Balance Sheet'!K16)</f>
        <v>-1172651</v>
      </c>
      <c r="O44" s="22">
        <f>-('1. Balance Sheet'!L16)</f>
        <v>-4395074</v>
      </c>
      <c r="P44" s="22">
        <f>-('1. Balance Sheet'!M16)</f>
        <v>-3580665</v>
      </c>
      <c r="Q44" s="22">
        <f>-('1. Balance Sheet'!N16)</f>
        <v>-2451462</v>
      </c>
      <c r="R44" s="22">
        <f>-('1. Balance Sheet'!O16)</f>
        <v>-959150</v>
      </c>
      <c r="S44" s="22">
        <f>-('1. Balance Sheet'!P16)</f>
        <v>-673040</v>
      </c>
    </row>
    <row r="45" spans="1:20" ht="13" x14ac:dyDescent="0.3">
      <c r="A45" s="6" t="s">
        <v>115</v>
      </c>
      <c r="B45" s="9" t="s">
        <v>0</v>
      </c>
      <c r="C45" s="22" t="s">
        <v>10</v>
      </c>
      <c r="D45" s="22" t="s">
        <v>10</v>
      </c>
      <c r="E45" s="22"/>
      <c r="F45" s="22"/>
      <c r="G45" s="22" t="s">
        <v>10</v>
      </c>
      <c r="H45" s="22" t="s">
        <v>10</v>
      </c>
      <c r="I45" s="22" t="s">
        <v>10</v>
      </c>
      <c r="J45" s="22" t="s">
        <v>10</v>
      </c>
      <c r="K45" s="22" t="s">
        <v>10</v>
      </c>
      <c r="L45" s="22">
        <v>-2693878</v>
      </c>
      <c r="M45" s="22">
        <v>0</v>
      </c>
      <c r="N45" s="22">
        <v>0</v>
      </c>
      <c r="O45" s="22">
        <v>-2000000</v>
      </c>
      <c r="P45" s="22">
        <v>0</v>
      </c>
      <c r="Q45" s="22">
        <v>0</v>
      </c>
      <c r="R45" s="22">
        <v>-2033456</v>
      </c>
      <c r="S45" s="22">
        <f>900000*-1</f>
        <v>-900000</v>
      </c>
    </row>
    <row r="46" spans="1:20" ht="13" x14ac:dyDescent="0.3">
      <c r="A46" s="6" t="s">
        <v>123</v>
      </c>
      <c r="B46" s="9" t="s">
        <v>0</v>
      </c>
      <c r="C46" s="23">
        <f>'1. Balance Sheet'!B34</f>
        <v>0</v>
      </c>
      <c r="D46" s="22">
        <f>'1. Balance Sheet'!C34</f>
        <v>589472</v>
      </c>
      <c r="E46" s="22"/>
      <c r="F46" s="22"/>
      <c r="G46" s="22">
        <f>'1. Balance Sheet'!D34</f>
        <v>1471664</v>
      </c>
      <c r="H46" s="22">
        <f>'1. Balance Sheet'!E34</f>
        <v>3530841</v>
      </c>
      <c r="I46" s="22">
        <f>'1. Balance Sheet'!F34</f>
        <v>3482987</v>
      </c>
      <c r="J46" s="22">
        <f>'1. Balance Sheet'!G34</f>
        <v>4111952</v>
      </c>
      <c r="K46" s="22">
        <f>'1. Balance Sheet'!H34</f>
        <v>4387807</v>
      </c>
      <c r="L46" s="22">
        <f>'1. Balance Sheet'!I34</f>
        <v>7842556</v>
      </c>
      <c r="M46" s="22">
        <f>'1. Balance Sheet'!J34</f>
        <v>8512035</v>
      </c>
      <c r="N46" s="22">
        <f>'1. Balance Sheet'!K34</f>
        <v>4614531</v>
      </c>
      <c r="O46" s="22">
        <f>'1. Balance Sheet'!L34</f>
        <v>8222821</v>
      </c>
      <c r="P46" s="22">
        <f>'1. Balance Sheet'!M34</f>
        <v>8309933</v>
      </c>
      <c r="Q46" s="22">
        <f>'1. Balance Sheet'!N34</f>
        <v>13108229</v>
      </c>
      <c r="R46" s="22">
        <f>'1. Balance Sheet'!O34</f>
        <v>9007782</v>
      </c>
      <c r="S46" s="22">
        <f>'1. Balance Sheet'!P34</f>
        <v>8918037</v>
      </c>
    </row>
    <row r="47" spans="1:20" ht="13" x14ac:dyDescent="0.3">
      <c r="A47" s="6" t="s">
        <v>124</v>
      </c>
      <c r="B47" s="9" t="s">
        <v>0</v>
      </c>
      <c r="C47" s="23" t="s">
        <v>10</v>
      </c>
      <c r="D47" s="22">
        <f>'1. Balance Sheet'!C35</f>
        <v>10022</v>
      </c>
      <c r="E47" s="22"/>
      <c r="F47" s="22"/>
      <c r="G47" s="22">
        <f>'1. Balance Sheet'!D35</f>
        <v>106454</v>
      </c>
      <c r="H47" s="22">
        <f>'1. Balance Sheet'!E35</f>
        <v>151796</v>
      </c>
      <c r="I47" s="22">
        <f>'1. Balance Sheet'!F35</f>
        <v>158191</v>
      </c>
      <c r="J47" s="22">
        <f>'1. Balance Sheet'!G35</f>
        <v>398162</v>
      </c>
      <c r="K47" s="22">
        <f>'1. Balance Sheet'!H35</f>
        <v>985792</v>
      </c>
      <c r="L47" s="22">
        <f>'1. Balance Sheet'!I35</f>
        <v>946521</v>
      </c>
      <c r="M47" s="22">
        <f>'1. Balance Sheet'!J35</f>
        <v>737178</v>
      </c>
      <c r="N47" s="22">
        <f>'1. Balance Sheet'!K35</f>
        <v>820520</v>
      </c>
      <c r="O47" s="22">
        <f>'1. Balance Sheet'!L35</f>
        <v>800944</v>
      </c>
      <c r="P47" s="22">
        <f>'1. Balance Sheet'!M35</f>
        <v>800236</v>
      </c>
      <c r="Q47" s="22">
        <f>'1. Balance Sheet'!N35</f>
        <v>914213</v>
      </c>
      <c r="R47" s="22">
        <f>'1. Balance Sheet'!O35</f>
        <v>812344</v>
      </c>
      <c r="S47" s="22">
        <f>'1. Balance Sheet'!P35</f>
        <v>838316</v>
      </c>
    </row>
    <row r="48" spans="1:20" ht="13" x14ac:dyDescent="0.3">
      <c r="A48" s="6" t="s">
        <v>125</v>
      </c>
      <c r="B48" s="9" t="s">
        <v>0</v>
      </c>
      <c r="C48" s="23">
        <v>0</v>
      </c>
      <c r="D48" s="22">
        <f>'1. Balance Sheet'!C41</f>
        <v>446523</v>
      </c>
      <c r="E48" s="22"/>
      <c r="F48" s="22"/>
      <c r="G48" s="22">
        <f>'1. Balance Sheet'!D41</f>
        <v>1037338</v>
      </c>
      <c r="H48" s="22">
        <f>'1. Balance Sheet'!E41</f>
        <v>55836</v>
      </c>
      <c r="I48" s="22">
        <f>'1. Balance Sheet'!F41</f>
        <v>90599</v>
      </c>
      <c r="J48" s="22">
        <f>'1. Balance Sheet'!G41</f>
        <v>1503541</v>
      </c>
      <c r="K48" s="22">
        <f>'1. Balance Sheet'!H41</f>
        <v>1040028</v>
      </c>
      <c r="L48" s="22">
        <f>'1. Balance Sheet'!I41</f>
        <v>1693624</v>
      </c>
      <c r="M48" s="22">
        <f>'1. Balance Sheet'!J41</f>
        <v>2192772</v>
      </c>
      <c r="N48" s="22">
        <f>'1. Balance Sheet'!K41</f>
        <v>5865933</v>
      </c>
      <c r="O48" s="22">
        <f>'1. Balance Sheet'!L41</f>
        <v>4536573</v>
      </c>
      <c r="P48" s="22">
        <f>'1. Balance Sheet'!M41</f>
        <v>4501472</v>
      </c>
      <c r="Q48" s="22">
        <f>'1. Balance Sheet'!N41</f>
        <v>869843</v>
      </c>
      <c r="R48" s="22">
        <f>'1. Balance Sheet'!O41</f>
        <v>4513523</v>
      </c>
      <c r="S48" s="22">
        <f>'1. Balance Sheet'!P41</f>
        <v>4585532</v>
      </c>
    </row>
    <row r="49" spans="1:19" ht="13" x14ac:dyDescent="0.3">
      <c r="A49" s="6" t="s">
        <v>126</v>
      </c>
      <c r="B49" s="9" t="s">
        <v>0</v>
      </c>
      <c r="C49" s="23">
        <f>'1. Balance Sheet'!B42</f>
        <v>830</v>
      </c>
      <c r="D49" s="22">
        <f>'1. Balance Sheet'!C42</f>
        <v>5358</v>
      </c>
      <c r="E49" s="22"/>
      <c r="F49" s="22"/>
      <c r="G49" s="22">
        <f>'1. Balance Sheet'!D42</f>
        <v>66258</v>
      </c>
      <c r="H49" s="22">
        <f>'1. Balance Sheet'!E42</f>
        <v>93341</v>
      </c>
      <c r="I49" s="22">
        <f>'1. Balance Sheet'!F42</f>
        <v>89151</v>
      </c>
      <c r="J49" s="22">
        <f>'1. Balance Sheet'!G42</f>
        <v>223831</v>
      </c>
      <c r="K49" s="22">
        <f>'1. Balance Sheet'!H42</f>
        <v>236208</v>
      </c>
      <c r="L49" s="22">
        <f>'1. Balance Sheet'!I42</f>
        <v>215275</v>
      </c>
      <c r="M49" s="22">
        <f>'1. Balance Sheet'!J42</f>
        <v>190501</v>
      </c>
      <c r="N49" s="22">
        <f>'1. Balance Sheet'!K42</f>
        <v>235890</v>
      </c>
      <c r="O49" s="22">
        <f>'1. Balance Sheet'!L42</f>
        <v>222607</v>
      </c>
      <c r="P49" s="22">
        <f>'1. Balance Sheet'!M42</f>
        <v>239002</v>
      </c>
      <c r="Q49" s="22">
        <f>'1. Balance Sheet'!N42</f>
        <v>413271</v>
      </c>
      <c r="R49" s="22">
        <f>'1. Balance Sheet'!O42</f>
        <v>298247</v>
      </c>
      <c r="S49" s="22">
        <f>'1. Balance Sheet'!P42</f>
        <v>350025</v>
      </c>
    </row>
    <row r="50" spans="1:19" ht="13" x14ac:dyDescent="0.3">
      <c r="B50" s="9"/>
      <c r="C50" s="23"/>
      <c r="D50" s="23"/>
      <c r="E50" s="22"/>
      <c r="F50" s="22"/>
      <c r="G50" s="23"/>
      <c r="H50" s="22"/>
      <c r="I50" s="23"/>
      <c r="J50" s="22"/>
      <c r="K50" s="22"/>
      <c r="L50" s="23"/>
      <c r="M50" s="22"/>
      <c r="N50" s="22"/>
      <c r="O50" s="23"/>
      <c r="P50" s="22"/>
      <c r="Q50" s="22"/>
      <c r="R50" s="23"/>
    </row>
    <row r="51" spans="1:19" s="7" customFormat="1" ht="13" x14ac:dyDescent="0.3">
      <c r="A51" s="7" t="s">
        <v>160</v>
      </c>
      <c r="B51" s="9" t="s">
        <v>159</v>
      </c>
      <c r="C51" s="32">
        <f>C43/C11</f>
        <v>-0.17790935363360824</v>
      </c>
      <c r="D51" s="32">
        <f>D43/D11</f>
        <v>2.4822455322455323</v>
      </c>
      <c r="E51" s="33"/>
      <c r="F51" s="33"/>
      <c r="G51" s="32">
        <f>G43/G11</f>
        <v>0.86347119420414054</v>
      </c>
      <c r="H51" s="34">
        <f>H43/(H11+G11-E11)</f>
        <v>1.3038808166268163</v>
      </c>
      <c r="I51" s="32">
        <f>I43/(I11+G11-F11)</f>
        <v>0.90066488813367651</v>
      </c>
      <c r="J51" s="32">
        <f>J43/J11</f>
        <v>1.0867729417369074</v>
      </c>
      <c r="K51" s="34">
        <f>K43/(K11+J11-H11)</f>
        <v>1.1884765630014886</v>
      </c>
      <c r="L51" s="32">
        <f>L43/(L11+J11-I11)</f>
        <v>0.56586872492040541</v>
      </c>
      <c r="M51" s="32">
        <f>M43/M11</f>
        <v>1.9009767817700913</v>
      </c>
      <c r="N51" s="34">
        <f>N43/(N11+M11-K11)</f>
        <v>1.9974284914208207</v>
      </c>
      <c r="O51" s="32">
        <f>O43/(O11+M11-L11)</f>
        <v>1.2193244514305774</v>
      </c>
      <c r="P51" s="32">
        <f>P43/P11</f>
        <v>1.6964761455450805</v>
      </c>
      <c r="Q51" s="32">
        <f>Q43/(Q11+P11-N11)</f>
        <v>2.992878751577746</v>
      </c>
      <c r="R51" s="32">
        <f>R43/(R11+P11-O11)</f>
        <v>3.588986074254608</v>
      </c>
      <c r="S51" s="32">
        <f>S43/S11</f>
        <v>3.6855109665317016</v>
      </c>
    </row>
  </sheetData>
  <hyperlinks>
    <hyperlink ref="A2" location="'Contents '!C12" display="Назад к оглавлению" xr:uid="{26437634-03FC-44B3-B441-9757436E595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AF4B1-3EE8-42E8-AA92-6E03C92A75C3}">
  <dimension ref="A1:X51"/>
  <sheetViews>
    <sheetView zoomScale="70" zoomScaleNormal="70" workbookViewId="0">
      <pane xSplit="1" ySplit="4" topLeftCell="N26" activePane="bottomRight" state="frozen"/>
      <selection pane="topRight" activeCell="B1" sqref="B1"/>
      <selection pane="bottomLeft" activeCell="A5" sqref="A5"/>
      <selection pane="bottomRight" activeCell="V46" sqref="V46"/>
    </sheetView>
  </sheetViews>
  <sheetFormatPr defaultColWidth="8.90625" defaultRowHeight="12.5" x14ac:dyDescent="0.25"/>
  <cols>
    <col min="1" max="1" width="85.1796875" style="6" bestFit="1" customWidth="1"/>
    <col min="2" max="2" width="68.6328125" style="6" bestFit="1" customWidth="1"/>
    <col min="3" max="22" width="14.81640625" style="6" customWidth="1"/>
    <col min="23" max="23" width="11.453125" style="6" bestFit="1" customWidth="1"/>
    <col min="24" max="24" width="11.08984375" style="6" bestFit="1" customWidth="1"/>
    <col min="25" max="16384" width="8.90625" style="6"/>
  </cols>
  <sheetData>
    <row r="1" spans="1:24" ht="13" x14ac:dyDescent="0.3">
      <c r="A1" s="7" t="s">
        <v>2</v>
      </c>
    </row>
    <row r="2" spans="1:24" x14ac:dyDescent="0.25">
      <c r="A2" s="8" t="s">
        <v>138</v>
      </c>
    </row>
    <row r="3" spans="1:24" ht="13" x14ac:dyDescent="0.3">
      <c r="A3" s="9" t="s">
        <v>139</v>
      </c>
    </row>
    <row r="4" spans="1:24" ht="13" x14ac:dyDescent="0.3">
      <c r="A4" s="7" t="s">
        <v>91</v>
      </c>
      <c r="B4" s="7" t="s">
        <v>92</v>
      </c>
      <c r="C4" s="20">
        <v>2019</v>
      </c>
      <c r="D4" s="20">
        <v>2020</v>
      </c>
      <c r="E4" s="20" t="s">
        <v>165</v>
      </c>
      <c r="F4" s="20" t="s">
        <v>166</v>
      </c>
      <c r="G4" s="20" t="s">
        <v>172</v>
      </c>
      <c r="H4" s="20" t="s">
        <v>186</v>
      </c>
      <c r="I4" s="20" t="s">
        <v>167</v>
      </c>
      <c r="J4" s="20" t="s">
        <v>168</v>
      </c>
      <c r="K4" s="20" t="s">
        <v>173</v>
      </c>
      <c r="L4" s="20" t="s">
        <v>187</v>
      </c>
      <c r="M4" s="20" t="s">
        <v>169</v>
      </c>
      <c r="N4" s="20" t="s">
        <v>170</v>
      </c>
      <c r="O4" s="20" t="s">
        <v>171</v>
      </c>
      <c r="P4" s="20" t="s">
        <v>188</v>
      </c>
      <c r="Q4" s="20" t="s">
        <v>174</v>
      </c>
      <c r="R4" s="20" t="s">
        <v>175</v>
      </c>
      <c r="S4" s="20" t="s">
        <v>176</v>
      </c>
      <c r="T4" s="20" t="s">
        <v>189</v>
      </c>
      <c r="U4" s="20" t="s">
        <v>177</v>
      </c>
      <c r="V4" s="20" t="s">
        <v>231</v>
      </c>
      <c r="W4" s="20" t="s">
        <v>235</v>
      </c>
      <c r="X4" s="20" t="s">
        <v>239</v>
      </c>
    </row>
    <row r="5" spans="1:24" s="7" customFormat="1" ht="13" x14ac:dyDescent="0.3">
      <c r="A5" s="14" t="s">
        <v>43</v>
      </c>
      <c r="B5" s="44" t="s">
        <v>43</v>
      </c>
      <c r="C5" s="45">
        <f>'2. Income Statement (accum)'!B4</f>
        <v>68777</v>
      </c>
      <c r="D5" s="45">
        <f>'2. Income Statement (accum)'!C4</f>
        <v>855477</v>
      </c>
      <c r="E5" s="45">
        <f>'2. Income Statement (accum)'!D4</f>
        <v>1965594</v>
      </c>
      <c r="F5" s="45">
        <f>'6. Key Financials (accum)'!F5-'6. Key Financials (accum)'!E5</f>
        <v>1736653</v>
      </c>
      <c r="G5" s="45">
        <f>'6. Key Financials (accum)'!G5-'6. Key Financials (accum)'!F5</f>
        <v>426098</v>
      </c>
      <c r="H5" s="45">
        <f>G5+F5</f>
        <v>2162751</v>
      </c>
      <c r="I5" s="45">
        <f>'2. Income Statement (accum)'!G4</f>
        <v>3196660</v>
      </c>
      <c r="J5" s="45">
        <f>'6. Key Financials (accum)'!I5-'6. Key Financials (accum)'!H5</f>
        <v>3097907</v>
      </c>
      <c r="K5" s="45">
        <f>'6. Key Financials (accum)'!J5-'6. Key Financials (accum)'!I5</f>
        <v>666284</v>
      </c>
      <c r="L5" s="45">
        <f>K5+J5</f>
        <v>3764191</v>
      </c>
      <c r="M5" s="45">
        <f>'2. Income Statement (accum)'!J4</f>
        <v>4436504</v>
      </c>
      <c r="N5" s="45">
        <f>'6. Key Financials (accum)'!L5-'6. Key Financials (accum)'!K5</f>
        <v>5043408</v>
      </c>
      <c r="O5" s="45">
        <f>'6. Key Financials (accum)'!M5-'6. Key Financials (accum)'!L5</f>
        <v>1251303</v>
      </c>
      <c r="P5" s="45">
        <f>O5+N5</f>
        <v>6294711</v>
      </c>
      <c r="Q5" s="45">
        <f>'2. Income Statement (accum)'!M4</f>
        <v>6297554</v>
      </c>
      <c r="R5" s="45">
        <f>'6. Key Financials (accum)'!O5-'6. Key Financials (accum)'!N5</f>
        <v>6207233</v>
      </c>
      <c r="S5" s="45">
        <f>'6. Key Financials (accum)'!P5-'6. Key Financials (accum)'!O5</f>
        <v>1799514</v>
      </c>
      <c r="T5" s="45">
        <f>S5+R5</f>
        <v>8006747</v>
      </c>
      <c r="U5" s="45">
        <f>'2. Income Statement (accum)'!P4</f>
        <v>5368838</v>
      </c>
      <c r="V5" s="45">
        <f>'6. Key Financials (accum)'!R5-'6. Key Financials (accum)'!Q5</f>
        <v>5396344</v>
      </c>
      <c r="W5" s="45">
        <f>'6. Key Financials (accum)'!S5-'6. Key Financials (accum)'!R5</f>
        <v>1692960</v>
      </c>
      <c r="X5" s="45">
        <f>W5+V5</f>
        <v>7089304</v>
      </c>
    </row>
    <row r="6" spans="1:24" ht="13" x14ac:dyDescent="0.3">
      <c r="B6" s="9"/>
      <c r="C6" s="22"/>
      <c r="D6" s="22"/>
      <c r="E6" s="23"/>
      <c r="F6" s="23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4" s="7" customFormat="1" ht="13" x14ac:dyDescent="0.3">
      <c r="A7" s="7" t="s">
        <v>93</v>
      </c>
      <c r="B7" s="9"/>
      <c r="C7" s="21">
        <f t="shared" ref="C7:U7" si="0">SUM(C8:C9)</f>
        <v>60127</v>
      </c>
      <c r="D7" s="21">
        <f t="shared" si="0"/>
        <v>724950</v>
      </c>
      <c r="E7" s="21">
        <f t="shared" si="0"/>
        <v>1965594</v>
      </c>
      <c r="F7" s="21">
        <f>'6. Key Financials (accum)'!F7-'6. Key Financials (accum)'!E7</f>
        <v>1736653</v>
      </c>
      <c r="G7" s="21">
        <f>'6. Key Financials (accum)'!G7-'6. Key Financials (accum)'!F7</f>
        <v>426098</v>
      </c>
      <c r="H7" s="21">
        <f t="shared" ref="H7:H9" si="1">G7+F7</f>
        <v>2162751</v>
      </c>
      <c r="I7" s="21">
        <f t="shared" si="0"/>
        <v>2731551</v>
      </c>
      <c r="J7" s="21">
        <f>'6. Key Financials (accum)'!I7-'6. Key Financials (accum)'!H7</f>
        <v>2985968</v>
      </c>
      <c r="K7" s="21">
        <f>'6. Key Financials (accum)'!J7-'6. Key Financials (accum)'!I7</f>
        <v>666284</v>
      </c>
      <c r="L7" s="21">
        <f>K7+J7</f>
        <v>3652252</v>
      </c>
      <c r="M7" s="21">
        <f t="shared" si="0"/>
        <v>4436436</v>
      </c>
      <c r="N7" s="21">
        <f>'6. Key Financials (accum)'!L7-'6. Key Financials (accum)'!K7</f>
        <v>5038852</v>
      </c>
      <c r="O7" s="21">
        <f>'6. Key Financials (accum)'!M7-'6. Key Financials (accum)'!L7</f>
        <v>1249554</v>
      </c>
      <c r="P7" s="21">
        <f t="shared" ref="P7:P9" si="2">O7+N7</f>
        <v>6288406</v>
      </c>
      <c r="Q7" s="21">
        <f t="shared" si="0"/>
        <v>6295993</v>
      </c>
      <c r="R7" s="21">
        <f>'6. Key Financials (accum)'!O7-'6. Key Financials (accum)'!N7</f>
        <v>6205880</v>
      </c>
      <c r="S7" s="21">
        <f>'6. Key Financials (accum)'!P7-'6. Key Financials (accum)'!O7</f>
        <v>1794036</v>
      </c>
      <c r="T7" s="21">
        <f t="shared" ref="T7:T8" si="3">S7+R7</f>
        <v>7999916</v>
      </c>
      <c r="U7" s="21">
        <f t="shared" si="0"/>
        <v>5362395</v>
      </c>
      <c r="V7" s="21">
        <f>'6. Key Financials (accum)'!R7-'6. Key Financials (accum)'!Q7</f>
        <v>5400392</v>
      </c>
      <c r="W7" s="21">
        <f>'6. Key Financials (accum)'!S7-'6. Key Financials (accum)'!R7</f>
        <v>1690032</v>
      </c>
      <c r="X7" s="21">
        <f>W7+V7</f>
        <v>7090424</v>
      </c>
    </row>
    <row r="8" spans="1:24" ht="13" x14ac:dyDescent="0.3">
      <c r="A8" s="6" t="s">
        <v>43</v>
      </c>
      <c r="B8" s="9" t="s">
        <v>43</v>
      </c>
      <c r="C8" s="23">
        <f>C5</f>
        <v>68777</v>
      </c>
      <c r="D8" s="23">
        <f t="shared" ref="D8:U8" si="4">D5</f>
        <v>855477</v>
      </c>
      <c r="E8" s="23">
        <f t="shared" si="4"/>
        <v>1965594</v>
      </c>
      <c r="F8" s="23">
        <f>'6. Key Financials (accum)'!F8-'6. Key Financials (accum)'!E8</f>
        <v>1736653</v>
      </c>
      <c r="G8" s="23">
        <f>'6. Key Financials (accum)'!G8-'6. Key Financials (accum)'!F8</f>
        <v>426098</v>
      </c>
      <c r="H8" s="23">
        <f t="shared" si="1"/>
        <v>2162751</v>
      </c>
      <c r="I8" s="23">
        <f t="shared" si="4"/>
        <v>3196660</v>
      </c>
      <c r="J8" s="23">
        <f>'6. Key Financials (accum)'!I8-'6. Key Financials (accum)'!H8</f>
        <v>3097907</v>
      </c>
      <c r="K8" s="23">
        <f>'6. Key Financials (accum)'!J8-'6. Key Financials (accum)'!I8</f>
        <v>666284</v>
      </c>
      <c r="L8" s="23">
        <f t="shared" ref="L8:L9" si="5">K8+J8</f>
        <v>3764191</v>
      </c>
      <c r="M8" s="23">
        <f t="shared" si="4"/>
        <v>4436504</v>
      </c>
      <c r="N8" s="23">
        <f>'6. Key Financials (accum)'!L8-'6. Key Financials (accum)'!K8</f>
        <v>5043408</v>
      </c>
      <c r="O8" s="23">
        <f>'6. Key Financials (accum)'!M8-'6. Key Financials (accum)'!L8</f>
        <v>1251303</v>
      </c>
      <c r="P8" s="23">
        <f t="shared" si="2"/>
        <v>6294711</v>
      </c>
      <c r="Q8" s="23">
        <f t="shared" si="4"/>
        <v>6297554</v>
      </c>
      <c r="R8" s="23">
        <f>'6. Key Financials (accum)'!O8-'6. Key Financials (accum)'!N8</f>
        <v>6207233</v>
      </c>
      <c r="S8" s="23">
        <f>'6. Key Financials (accum)'!P8-'6. Key Financials (accum)'!O8</f>
        <v>1799514</v>
      </c>
      <c r="T8" s="23">
        <f t="shared" si="3"/>
        <v>8006747</v>
      </c>
      <c r="U8" s="23">
        <f t="shared" si="4"/>
        <v>5368838</v>
      </c>
      <c r="V8" s="23">
        <f>V5</f>
        <v>5396344</v>
      </c>
      <c r="W8" s="23">
        <f>W5</f>
        <v>1692960</v>
      </c>
      <c r="X8" s="23">
        <f t="shared" ref="X8:X25" si="6">W8+V8</f>
        <v>7089304</v>
      </c>
    </row>
    <row r="9" spans="1:24" ht="13" x14ac:dyDescent="0.3">
      <c r="A9" s="6" t="s">
        <v>94</v>
      </c>
      <c r="B9" s="9" t="s">
        <v>43</v>
      </c>
      <c r="C9" s="22">
        <v>-8650</v>
      </c>
      <c r="D9" s="22">
        <v>-130527</v>
      </c>
      <c r="E9" s="22">
        <v>0</v>
      </c>
      <c r="F9" s="22">
        <f>'6. Key Financials (accum)'!F9-'6. Key Financials (accum)'!E9</f>
        <v>0</v>
      </c>
      <c r="G9" s="22">
        <f>'6. Key Financials (accum)'!G9-'6. Key Financials (accum)'!F9</f>
        <v>0</v>
      </c>
      <c r="H9" s="22">
        <f t="shared" si="1"/>
        <v>0</v>
      </c>
      <c r="I9" s="22">
        <v>-465109</v>
      </c>
      <c r="J9" s="22">
        <f>'6. Key Financials (accum)'!I9-'6. Key Financials (accum)'!H9</f>
        <v>-111939</v>
      </c>
      <c r="K9" s="22">
        <f>'6. Key Financials (accum)'!J9-'6. Key Financials (accum)'!I9</f>
        <v>0</v>
      </c>
      <c r="L9" s="22">
        <f t="shared" si="5"/>
        <v>-111939</v>
      </c>
      <c r="M9" s="22">
        <v>-68</v>
      </c>
      <c r="N9" s="22">
        <f>'6. Key Financials (accum)'!L9-'6. Key Financials (accum)'!K9</f>
        <v>-4556</v>
      </c>
      <c r="O9" s="22">
        <f>'6. Key Financials (accum)'!M9-'6. Key Financials (accum)'!L9</f>
        <v>-1749</v>
      </c>
      <c r="P9" s="22">
        <f t="shared" si="2"/>
        <v>-6305</v>
      </c>
      <c r="Q9" s="22">
        <v>-1561</v>
      </c>
      <c r="R9" s="22">
        <f>'6. Key Financials (accum)'!O9-'6. Key Financials (accum)'!N9</f>
        <v>-1353</v>
      </c>
      <c r="S9" s="22">
        <f>'6. Key Financials (accum)'!P9-'6. Key Financials (accum)'!O9</f>
        <v>-5478</v>
      </c>
      <c r="T9" s="22">
        <f>S9+R9</f>
        <v>-6831</v>
      </c>
      <c r="U9" s="22">
        <f>'3. Income Statement (period)'!T7*-1</f>
        <v>-6443</v>
      </c>
      <c r="V9" s="22">
        <f>'6. Key Financials (accum)'!R9-'6. Key Financials (accum)'!Q9</f>
        <v>4048</v>
      </c>
      <c r="W9" s="22">
        <f>W7-W8</f>
        <v>-2928</v>
      </c>
      <c r="X9" s="22">
        <f t="shared" si="6"/>
        <v>1120</v>
      </c>
    </row>
    <row r="10" spans="1:24" ht="13" x14ac:dyDescent="0.3">
      <c r="B10" s="9"/>
      <c r="C10" s="22"/>
      <c r="D10" s="22"/>
      <c r="E10" s="23"/>
      <c r="F10" s="23"/>
      <c r="G10" s="24"/>
      <c r="H10" s="24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s="7" customFormat="1" ht="13" x14ac:dyDescent="0.3">
      <c r="A11" s="14" t="s">
        <v>95</v>
      </c>
      <c r="B11" s="44"/>
      <c r="C11" s="45">
        <f>SUM(C12:C21)</f>
        <v>28374</v>
      </c>
      <c r="D11" s="45">
        <f t="shared" ref="D11:U11" si="7">SUM(D12:D21)</f>
        <v>411840</v>
      </c>
      <c r="E11" s="45">
        <f t="shared" si="7"/>
        <v>1467226</v>
      </c>
      <c r="F11" s="45">
        <f>'6. Key Financials (accum)'!F11-'6. Key Financials (accum)'!E11</f>
        <v>1060076</v>
      </c>
      <c r="G11" s="45">
        <f>'6. Key Financials (accum)'!G11-'6. Key Financials (accum)'!F11</f>
        <v>123970</v>
      </c>
      <c r="H11" s="45">
        <f t="shared" ref="H11:H20" si="8">G11+F11</f>
        <v>1184046</v>
      </c>
      <c r="I11" s="45">
        <f t="shared" si="7"/>
        <v>1371344</v>
      </c>
      <c r="J11" s="45">
        <f>'6. Key Financials (accum)'!I11-'6. Key Financials (accum)'!H11</f>
        <v>1875629</v>
      </c>
      <c r="K11" s="45">
        <f>'6. Key Financials (accum)'!J11-'6. Key Financials (accum)'!I11</f>
        <v>-16300</v>
      </c>
      <c r="L11" s="45">
        <f t="shared" ref="L11:L21" si="9">K11+J11</f>
        <v>1859329</v>
      </c>
      <c r="M11" s="45">
        <f t="shared" si="7"/>
        <v>2035325</v>
      </c>
      <c r="N11" s="45">
        <f>'6. Key Financials (accum)'!L11-'6. Key Financials (accum)'!K11</f>
        <v>2866670</v>
      </c>
      <c r="O11" s="45">
        <f>'6. Key Financials (accum)'!M11-'6. Key Financials (accum)'!L11</f>
        <v>-445626</v>
      </c>
      <c r="P11" s="45">
        <f t="shared" ref="P11:P21" si="10">O11+N11</f>
        <v>2421044</v>
      </c>
      <c r="Q11" s="45">
        <f t="shared" si="7"/>
        <v>2767739</v>
      </c>
      <c r="R11" s="45">
        <f>'6. Key Financials (accum)'!O11-'6. Key Financials (accum)'!N11</f>
        <v>3736874</v>
      </c>
      <c r="S11" s="45">
        <f>'6. Key Financials (accum)'!P11-'6. Key Financials (accum)'!O11</f>
        <v>-450901</v>
      </c>
      <c r="T11" s="45">
        <f t="shared" ref="T11:T21" si="11">S11+R11</f>
        <v>3285973</v>
      </c>
      <c r="U11" s="45">
        <f t="shared" si="7"/>
        <v>1008920</v>
      </c>
      <c r="V11" s="45">
        <f>'6. Key Financials (accum)'!R11-'6. Key Financials (accum)'!Q11</f>
        <v>2685039</v>
      </c>
      <c r="W11" s="45">
        <f>'6. Key Financials (accum)'!S11-'6. Key Financials (accum)'!R11</f>
        <v>-134379.30558772571</v>
      </c>
      <c r="X11" s="45">
        <f t="shared" si="6"/>
        <v>2550659.6944122743</v>
      </c>
    </row>
    <row r="12" spans="1:24" ht="13" x14ac:dyDescent="0.3">
      <c r="A12" s="6" t="s">
        <v>158</v>
      </c>
      <c r="B12" s="9" t="s">
        <v>96</v>
      </c>
      <c r="C12" s="22">
        <f>'2. Income Statement (accum)'!B69</f>
        <v>21597</v>
      </c>
      <c r="D12" s="22">
        <f>'2. Income Statement (accum)'!C69</f>
        <v>223533</v>
      </c>
      <c r="E12" s="22">
        <f>'2. Income Statement (accum)'!D69</f>
        <v>1056911</v>
      </c>
      <c r="F12" s="22">
        <f>'6. Key Financials (accum)'!F12-'6. Key Financials (accum)'!E12</f>
        <v>749507</v>
      </c>
      <c r="G12" s="22">
        <f>'6. Key Financials (accum)'!G12-'6. Key Financials (accum)'!F12</f>
        <v>-9992</v>
      </c>
      <c r="H12" s="22">
        <f t="shared" si="8"/>
        <v>739515</v>
      </c>
      <c r="I12" s="22">
        <f>'2. Income Statement (accum)'!G69</f>
        <v>384896</v>
      </c>
      <c r="J12" s="22">
        <f>'6. Key Financials (accum)'!I12-'6. Key Financials (accum)'!H12</f>
        <v>1246881</v>
      </c>
      <c r="K12" s="22">
        <f>'6. Key Financials (accum)'!J12-'6. Key Financials (accum)'!I12</f>
        <v>-801273</v>
      </c>
      <c r="L12" s="22">
        <f t="shared" si="9"/>
        <v>445608</v>
      </c>
      <c r="M12" s="22">
        <f>'2. Income Statement (accum)'!J69</f>
        <v>1262523</v>
      </c>
      <c r="N12" s="22">
        <f>'6. Key Financials (accum)'!L12-'6. Key Financials (accum)'!K12</f>
        <v>1826429</v>
      </c>
      <c r="O12" s="22">
        <f>'6. Key Financials (accum)'!M12-'6. Key Financials (accum)'!L12</f>
        <v>-1148790</v>
      </c>
      <c r="P12" s="22">
        <f t="shared" si="10"/>
        <v>677639</v>
      </c>
      <c r="Q12" s="22">
        <f>'2. Income Statement (accum)'!M69</f>
        <v>258695</v>
      </c>
      <c r="R12" s="22">
        <f>'6. Key Financials (accum)'!O12-'6. Key Financials (accum)'!N12</f>
        <v>2647180</v>
      </c>
      <c r="S12" s="22">
        <f>'6. Key Financials (accum)'!P12-'6. Key Financials (accum)'!O12</f>
        <v>-919727</v>
      </c>
      <c r="T12" s="22">
        <f t="shared" si="11"/>
        <v>1727453</v>
      </c>
      <c r="U12" s="22">
        <f>'2. Income Statement (accum)'!P69</f>
        <v>-1892948</v>
      </c>
      <c r="V12" s="22">
        <f>'6. Key Financials (accum)'!R12-'6. Key Financials (accum)'!Q12</f>
        <v>729772</v>
      </c>
      <c r="W12" s="22">
        <f>'6. Key Financials (accum)'!S12-'6. Key Financials (accum)'!R12</f>
        <v>-1768931.8812168753</v>
      </c>
      <c r="X12" s="22">
        <f t="shared" si="6"/>
        <v>-1039159.8812168753</v>
      </c>
    </row>
    <row r="13" spans="1:24" ht="13" x14ac:dyDescent="0.3">
      <c r="A13" s="6" t="s">
        <v>53</v>
      </c>
      <c r="B13" s="9" t="s">
        <v>96</v>
      </c>
      <c r="C13" s="22">
        <f>-('2. Income Statement (accum)'!B67)</f>
        <v>3834</v>
      </c>
      <c r="D13" s="22">
        <f>-('2. Income Statement (accum)'!C67)</f>
        <v>0</v>
      </c>
      <c r="E13" s="22">
        <f>-('2. Income Statement (accum)'!D67)</f>
        <v>0</v>
      </c>
      <c r="F13" s="22">
        <f>'6. Key Financials (accum)'!F13-'6. Key Financials (accum)'!E13</f>
        <v>0</v>
      </c>
      <c r="G13" s="22">
        <f>'6. Key Financials (accum)'!G13-'6. Key Financials (accum)'!F13</f>
        <v>0</v>
      </c>
      <c r="H13" s="22">
        <f t="shared" si="8"/>
        <v>0</v>
      </c>
      <c r="I13" s="22">
        <f>-('2. Income Statement (accum)'!G67)</f>
        <v>0</v>
      </c>
      <c r="J13" s="22">
        <f>'6. Key Financials (accum)'!I13-'6. Key Financials (accum)'!H13</f>
        <v>0</v>
      </c>
      <c r="K13" s="22">
        <f>'6. Key Financials (accum)'!J13-'6. Key Financials (accum)'!I13</f>
        <v>4475</v>
      </c>
      <c r="L13" s="22">
        <f t="shared" si="9"/>
        <v>4475</v>
      </c>
      <c r="M13" s="22">
        <f>-('2. Income Statement (accum)'!J67)</f>
        <v>2629</v>
      </c>
      <c r="N13" s="22">
        <f>'6. Key Financials (accum)'!L13-'6. Key Financials (accum)'!K13</f>
        <v>99</v>
      </c>
      <c r="O13" s="22">
        <f>'6. Key Financials (accum)'!M13-'6. Key Financials (accum)'!L13</f>
        <v>3479</v>
      </c>
      <c r="P13" s="22">
        <f t="shared" si="10"/>
        <v>3578</v>
      </c>
      <c r="Q13" s="22">
        <f>-('2. Income Statement (accum)'!M67)</f>
        <v>-5911</v>
      </c>
      <c r="R13" s="22">
        <f>'6. Key Financials (accum)'!O13-'6. Key Financials (accum)'!N13</f>
        <v>5</v>
      </c>
      <c r="S13" s="22">
        <f>'6. Key Financials (accum)'!P13-'6. Key Financials (accum)'!O13</f>
        <v>7153</v>
      </c>
      <c r="T13" s="22">
        <f t="shared" si="11"/>
        <v>7158</v>
      </c>
      <c r="U13" s="22">
        <f>-('2. Income Statement (accum)'!P67)</f>
        <v>50925</v>
      </c>
      <c r="V13" s="22">
        <f>'6. Key Financials (accum)'!R13-'6. Key Financials (accum)'!Q13</f>
        <v>19297</v>
      </c>
      <c r="W13" s="22">
        <f>'6. Key Financials (accum)'!S13-'6. Key Financials (accum)'!R13</f>
        <v>106661</v>
      </c>
      <c r="X13" s="22">
        <f t="shared" si="6"/>
        <v>125958</v>
      </c>
    </row>
    <row r="14" spans="1:24" ht="12.65" customHeight="1" x14ac:dyDescent="0.3">
      <c r="A14" s="6" t="s">
        <v>54</v>
      </c>
      <c r="B14" s="9" t="s">
        <v>96</v>
      </c>
      <c r="C14" s="22">
        <f>-('2. Income Statement (accum)'!B68)</f>
        <v>0</v>
      </c>
      <c r="D14" s="22">
        <f>-('2. Income Statement (accum)'!C68)</f>
        <v>0</v>
      </c>
      <c r="E14" s="22">
        <f>-('2. Income Statement (accum)'!D68)</f>
        <v>0</v>
      </c>
      <c r="F14" s="22">
        <f>'6. Key Financials (accum)'!F14-'6. Key Financials (accum)'!E14</f>
        <v>0</v>
      </c>
      <c r="G14" s="22">
        <f>'6. Key Financials (accum)'!G14-'6. Key Financials (accum)'!F14</f>
        <v>0</v>
      </c>
      <c r="H14" s="22">
        <f t="shared" si="8"/>
        <v>0</v>
      </c>
      <c r="I14" s="22">
        <f>-('2. Income Statement (accum)'!G68)</f>
        <v>0</v>
      </c>
      <c r="J14" s="22">
        <f>'6. Key Financials (accum)'!I14-'6. Key Financials (accum)'!H14</f>
        <v>-254</v>
      </c>
      <c r="K14" s="22">
        <f>'6. Key Financials (accum)'!J14-'6. Key Financials (accum)'!I14</f>
        <v>-14982</v>
      </c>
      <c r="L14" s="22">
        <f t="shared" si="9"/>
        <v>-15236</v>
      </c>
      <c r="M14" s="22">
        <f>-('2. Income Statement (accum)'!J68)</f>
        <v>111218</v>
      </c>
      <c r="N14" s="22">
        <f>'6. Key Financials (accum)'!L14-'6. Key Financials (accum)'!K14</f>
        <v>209726</v>
      </c>
      <c r="O14" s="22">
        <f>'6. Key Financials (accum)'!M14-'6. Key Financials (accum)'!L14</f>
        <v>-185277</v>
      </c>
      <c r="P14" s="22">
        <f t="shared" si="10"/>
        <v>24449</v>
      </c>
      <c r="Q14" s="22">
        <f>-('2. Income Statement (accum)'!M68)</f>
        <v>175775</v>
      </c>
      <c r="R14" s="22">
        <f>'6. Key Financials (accum)'!O14-'6. Key Financials (accum)'!N14</f>
        <v>-5715</v>
      </c>
      <c r="S14" s="22">
        <f>'6. Key Financials (accum)'!P14-'6. Key Financials (accum)'!O14</f>
        <v>-241676</v>
      </c>
      <c r="T14" s="22">
        <f t="shared" si="11"/>
        <v>-247391</v>
      </c>
      <c r="U14" s="22">
        <f>-('2. Income Statement (accum)'!P68)</f>
        <v>58869</v>
      </c>
      <c r="V14" s="22">
        <f>'6. Key Financials (accum)'!R14-'6. Key Financials (accum)'!Q14</f>
        <v>50981</v>
      </c>
      <c r="W14" s="22">
        <f>'6. Key Financials (accum)'!S14-'6. Key Financials (accum)'!R14</f>
        <v>30779</v>
      </c>
      <c r="X14" s="22">
        <f t="shared" si="6"/>
        <v>81760</v>
      </c>
    </row>
    <row r="15" spans="1:24" ht="13" x14ac:dyDescent="0.3">
      <c r="A15" s="6" t="s">
        <v>50</v>
      </c>
      <c r="B15" s="9" t="s">
        <v>97</v>
      </c>
      <c r="C15" s="22">
        <f>-('2. Income Statement (accum)'!B49)</f>
        <v>0</v>
      </c>
      <c r="D15" s="22">
        <f>-('2. Income Statement (accum)'!C49)</f>
        <v>-8040</v>
      </c>
      <c r="E15" s="22">
        <f>-('2. Income Statement (accum)'!D49)</f>
        <v>-5272</v>
      </c>
      <c r="F15" s="22">
        <f>'6. Key Financials (accum)'!F15-'6. Key Financials (accum)'!E15</f>
        <v>-12890</v>
      </c>
      <c r="G15" s="22">
        <f>'6. Key Financials (accum)'!G15-'6. Key Financials (accum)'!F15</f>
        <v>-12305</v>
      </c>
      <c r="H15" s="22">
        <f t="shared" si="8"/>
        <v>-25195</v>
      </c>
      <c r="I15" s="22">
        <f>-('2. Income Statement (accum)'!G49)</f>
        <v>-23172</v>
      </c>
      <c r="J15" s="22">
        <f>'6. Key Financials (accum)'!I15-'6. Key Financials (accum)'!H15</f>
        <v>-18671</v>
      </c>
      <c r="K15" s="22">
        <f>'6. Key Financials (accum)'!J15-'6. Key Financials (accum)'!I15</f>
        <v>-47434</v>
      </c>
      <c r="L15" s="22">
        <f t="shared" si="9"/>
        <v>-66105</v>
      </c>
      <c r="M15" s="22">
        <f>-('2. Income Statement (accum)'!J49)</f>
        <v>-579885</v>
      </c>
      <c r="N15" s="22">
        <f>'6. Key Financials (accum)'!L15-'6. Key Financials (accum)'!K15</f>
        <v>-436782</v>
      </c>
      <c r="O15" s="22">
        <f>'6. Key Financials (accum)'!M15-'6. Key Financials (accum)'!L15</f>
        <v>315037</v>
      </c>
      <c r="P15" s="22">
        <f t="shared" si="10"/>
        <v>-121745</v>
      </c>
      <c r="Q15" s="22">
        <f>-('2. Income Statement (accum)'!M49)</f>
        <v>-44622</v>
      </c>
      <c r="R15" s="22">
        <f>'6. Key Financials (accum)'!O15-'6. Key Financials (accum)'!N15</f>
        <v>-99304</v>
      </c>
      <c r="S15" s="22">
        <f>'6. Key Financials (accum)'!P15-'6. Key Financials (accum)'!O15</f>
        <v>-441303</v>
      </c>
      <c r="T15" s="22">
        <f t="shared" si="11"/>
        <v>-540607</v>
      </c>
      <c r="U15" s="22">
        <f>-('2. Income Statement (accum)'!P49)</f>
        <v>-191835</v>
      </c>
      <c r="V15" s="22">
        <f>'6. Key Financials (accum)'!R15-'6. Key Financials (accum)'!Q15</f>
        <v>-137035</v>
      </c>
      <c r="W15" s="22">
        <f>'6. Key Financials (accum)'!S15-'6. Key Financials (accum)'!R15</f>
        <v>-96269</v>
      </c>
      <c r="X15" s="22">
        <f t="shared" si="6"/>
        <v>-233304</v>
      </c>
    </row>
    <row r="16" spans="1:24" ht="13" x14ac:dyDescent="0.3">
      <c r="A16" s="6" t="s">
        <v>51</v>
      </c>
      <c r="B16" s="9" t="s">
        <v>97</v>
      </c>
      <c r="C16" s="22">
        <f>-('2. Income Statement (accum)'!B54)</f>
        <v>646</v>
      </c>
      <c r="D16" s="22">
        <f>-('2. Income Statement (accum)'!C54)</f>
        <v>13707</v>
      </c>
      <c r="E16" s="22">
        <f>-('2. Income Statement (accum)'!D54)</f>
        <v>78690</v>
      </c>
      <c r="F16" s="22">
        <f>'6. Key Financials (accum)'!F16-'6. Key Financials (accum)'!E16</f>
        <v>50228</v>
      </c>
      <c r="G16" s="22">
        <f>'6. Key Financials (accum)'!G16-'6. Key Financials (accum)'!F16</f>
        <v>39572</v>
      </c>
      <c r="H16" s="22">
        <f t="shared" si="8"/>
        <v>89800</v>
      </c>
      <c r="I16" s="22">
        <f>-('2. Income Statement (accum)'!G54)</f>
        <v>548147</v>
      </c>
      <c r="J16" s="22">
        <f>'6. Key Financials (accum)'!I16-'6. Key Financials (accum)'!H16</f>
        <v>148965</v>
      </c>
      <c r="K16" s="22">
        <f>'6. Key Financials (accum)'!J16-'6. Key Financials (accum)'!I16</f>
        <v>-20436</v>
      </c>
      <c r="L16" s="22">
        <f t="shared" si="9"/>
        <v>128529</v>
      </c>
      <c r="M16" s="22">
        <f>-('2. Income Statement (accum)'!J54)</f>
        <v>487985</v>
      </c>
      <c r="N16" s="22">
        <f>'6. Key Financials (accum)'!L16-'6. Key Financials (accum)'!K16</f>
        <v>539139</v>
      </c>
      <c r="O16" s="22">
        <f>'6. Key Financials (accum)'!M16-'6. Key Financials (accum)'!L16</f>
        <v>277648</v>
      </c>
      <c r="P16" s="22">
        <f t="shared" si="10"/>
        <v>816787</v>
      </c>
      <c r="Q16" s="22">
        <f>-('2. Income Statement (accum)'!M54)</f>
        <v>1162718</v>
      </c>
      <c r="R16" s="22">
        <f>'6. Key Financials (accum)'!O16-'6. Key Financials (accum)'!N16</f>
        <v>77059</v>
      </c>
      <c r="S16" s="22">
        <f>'6. Key Financials (accum)'!P16-'6. Key Financials (accum)'!O16</f>
        <v>641310</v>
      </c>
      <c r="T16" s="22">
        <f t="shared" si="11"/>
        <v>718369</v>
      </c>
      <c r="U16" s="22">
        <f>-('2. Income Statement (accum)'!P54)</f>
        <v>1366378</v>
      </c>
      <c r="V16" s="22">
        <f>'6. Key Financials (accum)'!R16-'6. Key Financials (accum)'!Q16</f>
        <v>863565</v>
      </c>
      <c r="W16" s="22">
        <f>'6. Key Financials (accum)'!S16-'6. Key Financials (accum)'!R16</f>
        <v>1066268</v>
      </c>
      <c r="X16" s="22">
        <f t="shared" si="6"/>
        <v>1929833</v>
      </c>
    </row>
    <row r="17" spans="1:24" ht="13" x14ac:dyDescent="0.3">
      <c r="A17" s="6" t="s">
        <v>98</v>
      </c>
      <c r="B17" s="9" t="s">
        <v>99</v>
      </c>
      <c r="C17" s="22" t="s">
        <v>10</v>
      </c>
      <c r="D17" s="22" t="s">
        <v>10</v>
      </c>
      <c r="E17" s="22">
        <v>0</v>
      </c>
      <c r="F17" s="22">
        <f>'6. Key Financials (accum)'!F17-'6. Key Financials (accum)'!E17</f>
        <v>0</v>
      </c>
      <c r="G17" s="22">
        <f>'6. Key Financials (accum)'!G17-'6. Key Financials (accum)'!F17</f>
        <v>-35712</v>
      </c>
      <c r="H17" s="22">
        <f t="shared" si="8"/>
        <v>-35712</v>
      </c>
      <c r="I17" s="22">
        <v>0</v>
      </c>
      <c r="J17" s="22">
        <f>'6. Key Financials (accum)'!I17-'6. Key Financials (accum)'!H17</f>
        <v>0</v>
      </c>
      <c r="K17" s="22">
        <f>'6. Key Financials (accum)'!J17-'6. Key Financials (accum)'!I17</f>
        <v>-22764</v>
      </c>
      <c r="L17" s="22">
        <f t="shared" si="9"/>
        <v>-22764</v>
      </c>
      <c r="M17" s="22">
        <v>-5691</v>
      </c>
      <c r="N17" s="22">
        <f>'6. Key Financials (accum)'!L17-'6. Key Financials (accum)'!K17</f>
        <v>-2846</v>
      </c>
      <c r="O17" s="22">
        <f>'6. Key Financials (accum)'!M17-'6. Key Financials (accum)'!L17</f>
        <v>-2845</v>
      </c>
      <c r="P17" s="22">
        <f t="shared" si="10"/>
        <v>-5691</v>
      </c>
      <c r="Q17" s="22">
        <v>-5691</v>
      </c>
      <c r="R17" s="22">
        <f>'6. Key Financials (accum)'!O17-'6. Key Financials (accum)'!N17</f>
        <v>-2846</v>
      </c>
      <c r="S17" s="22">
        <f>'6. Key Financials (accum)'!P17-'6. Key Financials (accum)'!O17</f>
        <v>-2845</v>
      </c>
      <c r="T17" s="22">
        <f t="shared" si="11"/>
        <v>-5691</v>
      </c>
      <c r="U17" s="22">
        <v>0</v>
      </c>
      <c r="V17" s="22">
        <f>'6. Key Financials (accum)'!R17-'6. Key Financials (accum)'!Q17</f>
        <v>0</v>
      </c>
      <c r="W17" s="22">
        <f>'6. Key Financials (accum)'!S17-'6. Key Financials (accum)'!R17</f>
        <v>0</v>
      </c>
      <c r="X17" s="22">
        <f t="shared" si="6"/>
        <v>0</v>
      </c>
    </row>
    <row r="18" spans="1:24" ht="12.65" customHeight="1" x14ac:dyDescent="0.3">
      <c r="A18" s="6" t="s">
        <v>128</v>
      </c>
      <c r="B18" s="9" t="s">
        <v>46</v>
      </c>
      <c r="C18" s="22" t="s">
        <v>10</v>
      </c>
      <c r="D18" s="22">
        <v>953</v>
      </c>
      <c r="E18" s="23">
        <v>5618</v>
      </c>
      <c r="F18" s="23">
        <f>'6. Key Financials (accum)'!F18-'6. Key Financials (accum)'!E18</f>
        <v>8665</v>
      </c>
      <c r="G18" s="23">
        <f>'6. Key Financials (accum)'!G18-'6. Key Financials (accum)'!F18</f>
        <v>94</v>
      </c>
      <c r="H18" s="23">
        <f t="shared" si="8"/>
        <v>8759</v>
      </c>
      <c r="I18" s="23">
        <v>17233</v>
      </c>
      <c r="J18" s="23">
        <f>'6. Key Financials (accum)'!I18-'6. Key Financials (accum)'!H18</f>
        <v>8787</v>
      </c>
      <c r="K18" s="22">
        <f>'6. Key Financials (accum)'!J18-'6. Key Financials (accum)'!I18</f>
        <v>9143</v>
      </c>
      <c r="L18" s="22">
        <f t="shared" si="9"/>
        <v>17930</v>
      </c>
      <c r="M18" s="23">
        <v>11686</v>
      </c>
      <c r="N18" s="23">
        <f>'6. Key Financials (accum)'!L18-'6. Key Financials (accum)'!K18</f>
        <v>43646</v>
      </c>
      <c r="O18" s="22">
        <f>'6. Key Financials (accum)'!M18-'6. Key Financials (accum)'!L18</f>
        <v>16940</v>
      </c>
      <c r="P18" s="22">
        <f t="shared" si="10"/>
        <v>60586</v>
      </c>
      <c r="Q18" s="23">
        <v>39975</v>
      </c>
      <c r="R18" s="23">
        <f>'6. Key Financials (accum)'!O18-'6. Key Financials (accum)'!N18</f>
        <v>2307295</v>
      </c>
      <c r="S18" s="22">
        <f>'6. Key Financials (accum)'!P18-'6. Key Financials (accum)'!O18</f>
        <v>-2265673</v>
      </c>
      <c r="T18" s="22">
        <f t="shared" si="11"/>
        <v>41622</v>
      </c>
      <c r="U18" s="23">
        <v>43395</v>
      </c>
      <c r="V18" s="23">
        <f>'6. Key Financials (accum)'!R18-'6. Key Financials (accum)'!Q18</f>
        <v>57897</v>
      </c>
      <c r="W18" s="23">
        <f>'6. Key Financials (accum)'!S18-'6. Key Financials (accum)'!R18</f>
        <v>4325</v>
      </c>
      <c r="X18" s="23">
        <f t="shared" si="6"/>
        <v>62222</v>
      </c>
    </row>
    <row r="19" spans="1:24" ht="13" x14ac:dyDescent="0.3">
      <c r="A19" s="6" t="s">
        <v>129</v>
      </c>
      <c r="B19" s="9" t="s">
        <v>44</v>
      </c>
      <c r="C19" s="22">
        <v>2297</v>
      </c>
      <c r="D19" s="22">
        <v>81349</v>
      </c>
      <c r="E19" s="23">
        <v>281734</v>
      </c>
      <c r="F19" s="23">
        <f>'6. Key Financials (accum)'!F19-'6. Key Financials (accum)'!E19</f>
        <v>264566</v>
      </c>
      <c r="G19" s="23">
        <f>'6. Key Financials (accum)'!G19-'6. Key Financials (accum)'!F19</f>
        <v>106601</v>
      </c>
      <c r="H19" s="23">
        <f t="shared" si="8"/>
        <v>371167</v>
      </c>
      <c r="I19" s="23">
        <v>444240</v>
      </c>
      <c r="J19" s="23">
        <f>'6. Key Financials (accum)'!I19-'6. Key Financials (accum)'!H19</f>
        <v>489921</v>
      </c>
      <c r="K19" s="22">
        <f>'6. Key Financials (accum)'!J19-'6. Key Financials (accum)'!I19</f>
        <v>147111</v>
      </c>
      <c r="L19" s="22">
        <f t="shared" si="9"/>
        <v>637032</v>
      </c>
      <c r="M19" s="23">
        <v>744860</v>
      </c>
      <c r="N19" s="23">
        <f>'6. Key Financials (accum)'!L19-'6. Key Financials (accum)'!K19</f>
        <v>687259</v>
      </c>
      <c r="O19" s="22">
        <f>'6. Key Financials (accum)'!M19-'6. Key Financials (accum)'!L19</f>
        <v>278182</v>
      </c>
      <c r="P19" s="22">
        <f t="shared" si="10"/>
        <v>965441</v>
      </c>
      <c r="Q19" s="23">
        <v>1186800</v>
      </c>
      <c r="R19" s="23">
        <f>'6. Key Financials (accum)'!O19-'6. Key Financials (accum)'!N19</f>
        <v>-1186800</v>
      </c>
      <c r="S19" s="22">
        <f>'6. Key Financials (accum)'!P19-'6. Key Financials (accum)'!O19</f>
        <v>2521985</v>
      </c>
      <c r="T19" s="22">
        <f t="shared" si="11"/>
        <v>1335185</v>
      </c>
      <c r="U19" s="23">
        <v>1300439</v>
      </c>
      <c r="V19" s="23">
        <f>'6. Key Financials (accum)'!R19-'6. Key Financials (accum)'!Q19</f>
        <v>1104136</v>
      </c>
      <c r="W19" s="23">
        <f>'6. Key Financials (accum)'!S19-'6. Key Financials (accum)'!R19</f>
        <v>404567</v>
      </c>
      <c r="X19" s="23">
        <f t="shared" si="6"/>
        <v>1508703</v>
      </c>
    </row>
    <row r="20" spans="1:24" ht="13" x14ac:dyDescent="0.3">
      <c r="A20" s="6" t="s">
        <v>100</v>
      </c>
      <c r="B20" s="9"/>
      <c r="C20" s="23"/>
      <c r="D20" s="22">
        <v>100338</v>
      </c>
      <c r="E20" s="22">
        <v>49545</v>
      </c>
      <c r="F20" s="22">
        <f>'6. Key Financials (accum)'!F20-'6. Key Financials (accum)'!E20</f>
        <v>0</v>
      </c>
      <c r="G20" s="22">
        <f>'6. Key Financials (accum)'!G20-'6. Key Financials (accum)'!F20</f>
        <v>35712</v>
      </c>
      <c r="H20" s="22">
        <f t="shared" si="8"/>
        <v>35712</v>
      </c>
      <c r="I20" s="22" t="s">
        <v>10</v>
      </c>
      <c r="J20" s="23">
        <f>'6. Key Financials (accum)'!I20-'6. Key Financials (accum)'!H20</f>
        <v>0</v>
      </c>
      <c r="K20" s="22">
        <f>'6. Key Financials (accum)'!J20-'6. Key Financials (accum)'!I20</f>
        <v>155314</v>
      </c>
      <c r="L20" s="22">
        <f t="shared" si="9"/>
        <v>155314</v>
      </c>
      <c r="M20" s="22">
        <v>0</v>
      </c>
      <c r="N20" s="22">
        <f>'6. Key Financials (accum)'!L20-'6. Key Financials (accum)'!K20</f>
        <v>0</v>
      </c>
      <c r="O20" s="22">
        <f>'6. Key Financials (accum)'!M20-'6. Key Financials (accum)'!L20</f>
        <v>0</v>
      </c>
      <c r="P20" s="22">
        <f t="shared" si="10"/>
        <v>0</v>
      </c>
      <c r="Q20" s="22">
        <v>0</v>
      </c>
      <c r="R20" s="22">
        <f>'6. Key Financials (accum)'!O20-'6. Key Financials (accum)'!N20</f>
        <v>0</v>
      </c>
      <c r="S20" s="22">
        <f>'6. Key Financials (accum)'!P20-'6. Key Financials (accum)'!O20</f>
        <v>37461</v>
      </c>
      <c r="T20" s="22">
        <f t="shared" si="11"/>
        <v>37461</v>
      </c>
      <c r="U20" s="22">
        <v>273697</v>
      </c>
      <c r="V20" s="22">
        <f>'6. Key Financials (accum)'!R20-'6. Key Financials (accum)'!Q20</f>
        <v>-3574</v>
      </c>
      <c r="W20" s="22">
        <f>'6. Key Financials (accum)'!S20-'6. Key Financials (accum)'!R20</f>
        <v>-270123</v>
      </c>
      <c r="X20" s="22">
        <f t="shared" si="6"/>
        <v>-273697</v>
      </c>
    </row>
    <row r="21" spans="1:24" ht="13" x14ac:dyDescent="0.3">
      <c r="A21" s="6" t="s">
        <v>101</v>
      </c>
      <c r="B21" s="9"/>
      <c r="C21" s="22"/>
      <c r="D21" s="22"/>
      <c r="E21" s="23"/>
      <c r="F21" s="23"/>
      <c r="G21" s="23"/>
      <c r="H21" s="23"/>
      <c r="I21" s="23"/>
      <c r="J21" s="23"/>
      <c r="K21" s="22">
        <f>'6. Key Financials (accum)'!J21-'6. Key Financials (accum)'!I21</f>
        <v>574546</v>
      </c>
      <c r="L21" s="22">
        <f t="shared" si="9"/>
        <v>574546</v>
      </c>
      <c r="M21" s="23">
        <v>0</v>
      </c>
      <c r="N21" s="23">
        <f>'6. Key Financials (accum)'!L21-'6. Key Financials (accum)'!K21</f>
        <v>0</v>
      </c>
      <c r="O21" s="22">
        <f>'6. Key Financials (accum)'!M21-'6. Key Financials (accum)'!L21</f>
        <v>0</v>
      </c>
      <c r="P21" s="22">
        <f t="shared" si="10"/>
        <v>0</v>
      </c>
      <c r="Q21" s="23">
        <v>0</v>
      </c>
      <c r="R21" s="23">
        <f>'6. Key Financials (accum)'!O21-'6. Key Financials (accum)'!N21</f>
        <v>0</v>
      </c>
      <c r="S21" s="22">
        <f>'6. Key Financials (accum)'!P21-'6. Key Financials (accum)'!O21</f>
        <v>212414</v>
      </c>
      <c r="T21" s="22">
        <f t="shared" si="11"/>
        <v>212414</v>
      </c>
      <c r="U21" s="23">
        <v>0</v>
      </c>
      <c r="V21" s="23">
        <f>'6. Key Financials (accum)'!R21-'6. Key Financials (accum)'!Q21</f>
        <v>0</v>
      </c>
      <c r="W21" s="23">
        <f>'6. Key Financials (accum)'!S21-'6. Key Financials (accum)'!R21</f>
        <v>141891</v>
      </c>
      <c r="X21" s="23">
        <f t="shared" si="6"/>
        <v>141891</v>
      </c>
    </row>
    <row r="22" spans="1:24" ht="13" x14ac:dyDescent="0.3">
      <c r="A22" s="6" t="s">
        <v>60</v>
      </c>
      <c r="B22" s="9"/>
      <c r="C22" s="22"/>
      <c r="D22" s="22"/>
      <c r="E22" s="23"/>
      <c r="F22" s="23"/>
      <c r="G22" s="25"/>
      <c r="H22" s="25"/>
      <c r="I22" s="23"/>
      <c r="J22" s="23"/>
      <c r="K22" s="25"/>
      <c r="L22" s="25"/>
      <c r="M22" s="23"/>
      <c r="N22" s="23"/>
      <c r="O22" s="25"/>
      <c r="P22" s="25"/>
      <c r="Q22" s="23"/>
      <c r="R22" s="23"/>
      <c r="S22" s="25"/>
      <c r="T22" s="25"/>
      <c r="U22" s="23"/>
      <c r="V22" s="23"/>
      <c r="W22" s="23">
        <f>'6. Key Financials (accum)'!S22-'6. Key Financials (accum)'!R22</f>
        <v>246453.5756291498</v>
      </c>
      <c r="X22" s="23">
        <f t="shared" si="6"/>
        <v>246453.5756291498</v>
      </c>
    </row>
    <row r="23" spans="1:24" s="7" customFormat="1" ht="13" x14ac:dyDescent="0.3">
      <c r="A23" s="14" t="s">
        <v>102</v>
      </c>
      <c r="B23" s="44"/>
      <c r="C23" s="45">
        <f>C11-(C24+C25)</f>
        <v>27486</v>
      </c>
      <c r="D23" s="45">
        <f>D11-(D24+D25)</f>
        <v>377329</v>
      </c>
      <c r="E23" s="45">
        <f>E11-(E24+E25)</f>
        <v>1467226</v>
      </c>
      <c r="F23" s="45">
        <f>'6. Key Financials (accum)'!F23-'6. Key Financials (accum)'!E23</f>
        <v>1060076</v>
      </c>
      <c r="G23" s="45">
        <f>G11-(G24+G25)</f>
        <v>123970</v>
      </c>
      <c r="H23" s="45">
        <f t="shared" ref="H23:H25" si="12">G23+F23</f>
        <v>1184046</v>
      </c>
      <c r="I23" s="45">
        <f>I11-(I24+I25)</f>
        <v>1401299</v>
      </c>
      <c r="J23" s="45">
        <f>J11-(J24+J25)</f>
        <v>1895558</v>
      </c>
      <c r="K23" s="45">
        <f>K11-(K24+K25)</f>
        <v>-16154</v>
      </c>
      <c r="L23" s="45">
        <f t="shared" ref="L23:L25" si="13">K23+J23</f>
        <v>1879404</v>
      </c>
      <c r="M23" s="45">
        <f t="shared" ref="M23:Q23" si="14">M11-(M24+M25)</f>
        <v>2035283</v>
      </c>
      <c r="N23" s="45">
        <f>N11-(N24+N25)</f>
        <v>2863506</v>
      </c>
      <c r="O23" s="45">
        <f>O11-(O24+O25)</f>
        <v>-444987</v>
      </c>
      <c r="P23" s="45">
        <f t="shared" ref="P23:P25" si="15">O23+N23</f>
        <v>2418519</v>
      </c>
      <c r="Q23" s="45">
        <f t="shared" si="14"/>
        <v>2767068</v>
      </c>
      <c r="R23" s="45">
        <f t="shared" ref="R23:W23" si="16">R11-(R24+R25)</f>
        <v>3740324</v>
      </c>
      <c r="S23" s="45">
        <f t="shared" si="16"/>
        <v>-453344</v>
      </c>
      <c r="T23" s="45">
        <f t="shared" si="16"/>
        <v>3286980</v>
      </c>
      <c r="U23" s="45">
        <f t="shared" si="16"/>
        <v>1006321</v>
      </c>
      <c r="V23" s="45">
        <f t="shared" si="16"/>
        <v>2687718</v>
      </c>
      <c r="W23" s="45">
        <f t="shared" si="16"/>
        <v>-133861.93023177428</v>
      </c>
      <c r="X23" s="45">
        <f t="shared" si="6"/>
        <v>2553856.0697682258</v>
      </c>
    </row>
    <row r="24" spans="1:24" ht="13" x14ac:dyDescent="0.3">
      <c r="A24" s="6" t="s">
        <v>94</v>
      </c>
      <c r="B24" s="9" t="s">
        <v>43</v>
      </c>
      <c r="C24" s="22">
        <f>-C9</f>
        <v>8650</v>
      </c>
      <c r="D24" s="22">
        <f t="shared" ref="D24:V24" si="17">-D9</f>
        <v>130527</v>
      </c>
      <c r="E24" s="22">
        <f t="shared" si="17"/>
        <v>0</v>
      </c>
      <c r="F24" s="22">
        <f>'6. Key Financials (accum)'!F24-'6. Key Financials (accum)'!E24</f>
        <v>0</v>
      </c>
      <c r="G24" s="22">
        <f t="shared" si="17"/>
        <v>0</v>
      </c>
      <c r="H24" s="22">
        <f t="shared" si="12"/>
        <v>0</v>
      </c>
      <c r="I24" s="22">
        <f t="shared" si="17"/>
        <v>465109</v>
      </c>
      <c r="J24" s="22">
        <f>-J9</f>
        <v>111939</v>
      </c>
      <c r="K24" s="22">
        <f>-K9</f>
        <v>0</v>
      </c>
      <c r="L24" s="22">
        <f t="shared" si="13"/>
        <v>111939</v>
      </c>
      <c r="M24" s="22">
        <f t="shared" si="17"/>
        <v>68</v>
      </c>
      <c r="N24" s="22">
        <f>-N9</f>
        <v>4556</v>
      </c>
      <c r="O24" s="22">
        <f>-O9</f>
        <v>1749</v>
      </c>
      <c r="P24" s="22">
        <f t="shared" si="15"/>
        <v>6305</v>
      </c>
      <c r="Q24" s="22">
        <f t="shared" si="17"/>
        <v>1561</v>
      </c>
      <c r="R24" s="22">
        <f>-R9</f>
        <v>1353</v>
      </c>
      <c r="S24" s="22">
        <f>-S9</f>
        <v>5478</v>
      </c>
      <c r="T24" s="22">
        <f t="shared" ref="T24:T25" si="18">S24+R24</f>
        <v>6831</v>
      </c>
      <c r="U24" s="22">
        <f t="shared" si="17"/>
        <v>6443</v>
      </c>
      <c r="V24" s="22">
        <f t="shared" si="17"/>
        <v>-4048</v>
      </c>
      <c r="W24" s="22">
        <f>'6. Key Financials (accum)'!S24-'6. Key Financials (accum)'!R24</f>
        <v>2928</v>
      </c>
      <c r="X24" s="22">
        <f t="shared" si="6"/>
        <v>-1120</v>
      </c>
    </row>
    <row r="25" spans="1:24" ht="13" x14ac:dyDescent="0.3">
      <c r="A25" s="6" t="s">
        <v>103</v>
      </c>
      <c r="B25" s="9" t="s">
        <v>104</v>
      </c>
      <c r="C25" s="22">
        <v>-7762</v>
      </c>
      <c r="D25" s="22">
        <v>-96016</v>
      </c>
      <c r="E25" s="22">
        <v>0</v>
      </c>
      <c r="F25" s="22">
        <f>'6. Key Financials (accum)'!F25-'6. Key Financials (accum)'!E25</f>
        <v>0</v>
      </c>
      <c r="G25" s="26">
        <v>0</v>
      </c>
      <c r="H25" s="26">
        <f t="shared" si="12"/>
        <v>0</v>
      </c>
      <c r="I25" s="22">
        <v>-495064</v>
      </c>
      <c r="J25" s="22">
        <f>'6. Key Financials (accum)'!I25-'6. Key Financials (accum)'!H25</f>
        <v>-131868</v>
      </c>
      <c r="K25" s="22">
        <f>'6. Key Financials (accum)'!J25-'6. Key Financials (accum)'!I25</f>
        <v>-146</v>
      </c>
      <c r="L25" s="22">
        <f t="shared" si="13"/>
        <v>-132014</v>
      </c>
      <c r="M25" s="22">
        <v>-26</v>
      </c>
      <c r="N25" s="22">
        <f>'6. Key Financials (accum)'!L25-'6. Key Financials (accum)'!K25</f>
        <v>-1392</v>
      </c>
      <c r="O25" s="22">
        <f>'6. Key Financials (accum)'!M25-'6. Key Financials (accum)'!L25</f>
        <v>-2388</v>
      </c>
      <c r="P25" s="22">
        <f t="shared" si="15"/>
        <v>-3780</v>
      </c>
      <c r="Q25" s="22">
        <v>-890</v>
      </c>
      <c r="R25" s="22">
        <f>'6. Key Financials (accum)'!O25-'6. Key Financials (accum)'!N25</f>
        <v>-4803</v>
      </c>
      <c r="S25" s="22">
        <f>'6. Key Financials (accum)'!P25-'6. Key Financials (accum)'!O25</f>
        <v>-3035</v>
      </c>
      <c r="T25" s="22">
        <f t="shared" si="18"/>
        <v>-7838</v>
      </c>
      <c r="U25" s="22">
        <v>-3844</v>
      </c>
      <c r="V25" s="22">
        <f>'3. Income Statement (period)'!U20</f>
        <v>1369</v>
      </c>
      <c r="W25" s="22">
        <f>'6. Key Financials (accum)'!S25-'6. Key Financials (accum)'!R25</f>
        <v>-3445.3753559514298</v>
      </c>
      <c r="X25" s="22">
        <f t="shared" si="6"/>
        <v>-2076.3753559514298</v>
      </c>
    </row>
    <row r="26" spans="1:24" ht="13" x14ac:dyDescent="0.3">
      <c r="B26" s="9"/>
      <c r="C26" s="27"/>
      <c r="D26" s="27"/>
      <c r="E26" s="28"/>
      <c r="F26" s="29"/>
      <c r="G26" s="27"/>
      <c r="H26" s="27"/>
      <c r="I26" s="28"/>
      <c r="J26" s="29"/>
      <c r="K26" s="28"/>
      <c r="L26" s="28"/>
      <c r="M26" s="28"/>
      <c r="N26" s="29"/>
      <c r="O26" s="28"/>
      <c r="P26" s="28"/>
      <c r="Q26" s="28"/>
      <c r="R26" s="29"/>
      <c r="S26" s="28"/>
      <c r="T26" s="28"/>
      <c r="U26" s="28"/>
      <c r="V26" s="28"/>
      <c r="W26" s="28"/>
      <c r="X26" s="28"/>
    </row>
    <row r="27" spans="1:24" s="7" customFormat="1" ht="13" x14ac:dyDescent="0.3">
      <c r="A27" s="7" t="s">
        <v>105</v>
      </c>
      <c r="B27" s="9" t="s">
        <v>106</v>
      </c>
      <c r="C27" s="30">
        <f t="shared" ref="C27:U27" si="19">C11/C5</f>
        <v>0.41255070735856464</v>
      </c>
      <c r="D27" s="30">
        <f t="shared" si="19"/>
        <v>0.48141563127939152</v>
      </c>
      <c r="E27" s="30">
        <f t="shared" si="19"/>
        <v>0.74645425250585828</v>
      </c>
      <c r="F27" s="30">
        <f>F11/F5</f>
        <v>0.61041324893343696</v>
      </c>
      <c r="G27" s="30">
        <f>G11/G5</f>
        <v>0.29094245924646445</v>
      </c>
      <c r="H27" s="30">
        <f>H11/H5</f>
        <v>0.5474721777957795</v>
      </c>
      <c r="I27" s="30">
        <f t="shared" si="19"/>
        <v>0.42899276119449675</v>
      </c>
      <c r="J27" s="30">
        <f>J11/J5</f>
        <v>0.60545038956947383</v>
      </c>
      <c r="K27" s="30">
        <f>K11/K5</f>
        <v>-2.4464042360314821E-2</v>
      </c>
      <c r="L27" s="30">
        <f>L11/L5</f>
        <v>0.49395182125455378</v>
      </c>
      <c r="M27" s="30">
        <f t="shared" si="19"/>
        <v>0.45876775947908532</v>
      </c>
      <c r="N27" s="30">
        <f>N11/N5</f>
        <v>0.56839938390865863</v>
      </c>
      <c r="O27" s="30">
        <f>O11/O5</f>
        <v>-0.35612957053567362</v>
      </c>
      <c r="P27" s="30">
        <f>P11/P5</f>
        <v>0.38461559235999876</v>
      </c>
      <c r="Q27" s="30">
        <f t="shared" si="19"/>
        <v>0.43949428619429065</v>
      </c>
      <c r="R27" s="30">
        <f>R11/R5</f>
        <v>0.60201928943218341</v>
      </c>
      <c r="S27" s="30">
        <f>S11/S5</f>
        <v>-0.25056820897197801</v>
      </c>
      <c r="T27" s="30">
        <f>T11/T5</f>
        <v>0.41040050347538143</v>
      </c>
      <c r="U27" s="30">
        <f t="shared" si="19"/>
        <v>0.18792148319617766</v>
      </c>
      <c r="V27" s="30">
        <f>V11/V5</f>
        <v>0.49756631526826312</v>
      </c>
      <c r="W27" s="30">
        <f>W11/W5</f>
        <v>-7.9375357709411745E-2</v>
      </c>
      <c r="X27" s="30">
        <f>X11/X5</f>
        <v>0.35978986010647507</v>
      </c>
    </row>
    <row r="28" spans="1:24" ht="13" x14ac:dyDescent="0.3">
      <c r="B28" s="9"/>
      <c r="C28" s="27"/>
      <c r="D28" s="27"/>
      <c r="E28" s="28"/>
      <c r="F28" s="28"/>
      <c r="G28" s="27"/>
      <c r="H28" s="27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</row>
    <row r="29" spans="1:24" s="7" customFormat="1" ht="13" x14ac:dyDescent="0.3">
      <c r="A29" s="7" t="s">
        <v>107</v>
      </c>
      <c r="B29" s="9" t="s">
        <v>108</v>
      </c>
      <c r="C29" s="30">
        <f t="shared" ref="C29:U29" si="20">C23/C7</f>
        <v>0.45713240308014702</v>
      </c>
      <c r="D29" s="30">
        <f t="shared" si="20"/>
        <v>0.52048968894406511</v>
      </c>
      <c r="E29" s="30">
        <f t="shared" si="20"/>
        <v>0.74645425250585828</v>
      </c>
      <c r="F29" s="30">
        <f>F23/F7</f>
        <v>0.61041324893343696</v>
      </c>
      <c r="G29" s="30">
        <f t="shared" si="20"/>
        <v>0.29094245924646445</v>
      </c>
      <c r="H29" s="30">
        <f>H23/H7</f>
        <v>0.5474721777957795</v>
      </c>
      <c r="I29" s="30">
        <f t="shared" si="20"/>
        <v>0.51300488257403942</v>
      </c>
      <c r="J29" s="30">
        <f>J23/J7</f>
        <v>0.63482194048965024</v>
      </c>
      <c r="K29" s="30">
        <f>K23/K7</f>
        <v>-2.4244916582118137E-2</v>
      </c>
      <c r="L29" s="30">
        <f>L23/L7</f>
        <v>0.51458771191035013</v>
      </c>
      <c r="M29" s="30">
        <f t="shared" si="20"/>
        <v>0.45876532423774397</v>
      </c>
      <c r="N29" s="30">
        <f>N23/N7</f>
        <v>0.56828539516540677</v>
      </c>
      <c r="O29" s="30">
        <f>O23/O7</f>
        <v>-0.35611666242515327</v>
      </c>
      <c r="P29" s="30">
        <f>P23/P7</f>
        <v>0.38459969028717295</v>
      </c>
      <c r="Q29" s="30">
        <f t="shared" si="20"/>
        <v>0.43949667669579684</v>
      </c>
      <c r="R29" s="30">
        <f>R23/R7</f>
        <v>0.60270646548112439</v>
      </c>
      <c r="S29" s="30">
        <f>S23/S7</f>
        <v>-0.25269504067922827</v>
      </c>
      <c r="T29" s="30">
        <f>T23/T7</f>
        <v>0.41087681420654915</v>
      </c>
      <c r="U29" s="30">
        <f t="shared" si="20"/>
        <v>0.18766260225141937</v>
      </c>
      <c r="V29" s="30">
        <f>V23/V7</f>
        <v>0.49768942698974444</v>
      </c>
      <c r="W29" s="30">
        <f t="shared" ref="W29:X29" si="21">W23/W7</f>
        <v>-7.9206742968046931E-2</v>
      </c>
      <c r="X29" s="30">
        <f t="shared" si="21"/>
        <v>0.36018382959442563</v>
      </c>
    </row>
    <row r="30" spans="1:24" ht="13" x14ac:dyDescent="0.3">
      <c r="B30" s="9"/>
      <c r="C30" s="31"/>
      <c r="D30" s="31"/>
      <c r="E30" s="28"/>
      <c r="F30" s="29"/>
      <c r="G30" s="31"/>
      <c r="H30" s="31"/>
      <c r="I30" s="28"/>
      <c r="J30" s="29"/>
      <c r="K30" s="28"/>
      <c r="L30" s="28"/>
      <c r="M30" s="28"/>
      <c r="N30" s="29"/>
      <c r="O30" s="28"/>
      <c r="P30" s="28"/>
      <c r="Q30" s="28"/>
      <c r="R30" s="29"/>
      <c r="S30" s="28"/>
      <c r="T30" s="28"/>
      <c r="U30" s="28"/>
      <c r="V30" s="28"/>
      <c r="W30" s="28"/>
      <c r="X30" s="28"/>
    </row>
    <row r="31" spans="1:24" s="7" customFormat="1" ht="13" x14ac:dyDescent="0.3">
      <c r="A31" s="7" t="s">
        <v>109</v>
      </c>
      <c r="B31" s="9" t="s">
        <v>96</v>
      </c>
      <c r="C31" s="26">
        <f>C12</f>
        <v>21597</v>
      </c>
      <c r="D31" s="26">
        <f t="shared" ref="D31:V31" si="22">D12</f>
        <v>223533</v>
      </c>
      <c r="E31" s="26">
        <f t="shared" si="22"/>
        <v>1056911</v>
      </c>
      <c r="F31" s="26">
        <f>F12</f>
        <v>749507</v>
      </c>
      <c r="G31" s="26">
        <f>G12</f>
        <v>-9992</v>
      </c>
      <c r="H31" s="26">
        <f>H12</f>
        <v>739515</v>
      </c>
      <c r="I31" s="26">
        <f t="shared" si="22"/>
        <v>384896</v>
      </c>
      <c r="J31" s="26">
        <f>J12</f>
        <v>1246881</v>
      </c>
      <c r="K31" s="26">
        <f>K12</f>
        <v>-801273</v>
      </c>
      <c r="L31" s="26">
        <f>L12</f>
        <v>445608</v>
      </c>
      <c r="M31" s="26">
        <f t="shared" si="22"/>
        <v>1262523</v>
      </c>
      <c r="N31" s="26">
        <f>N12</f>
        <v>1826429</v>
      </c>
      <c r="O31" s="26">
        <f>O12</f>
        <v>-1148790</v>
      </c>
      <c r="P31" s="26">
        <f>P12</f>
        <v>677639</v>
      </c>
      <c r="Q31" s="26">
        <f t="shared" si="22"/>
        <v>258695</v>
      </c>
      <c r="R31" s="26">
        <f>R12</f>
        <v>2647180</v>
      </c>
      <c r="S31" s="26">
        <f>S12</f>
        <v>-919727</v>
      </c>
      <c r="T31" s="26">
        <f>T12</f>
        <v>1727453</v>
      </c>
      <c r="U31" s="26">
        <f t="shared" si="22"/>
        <v>-1892948</v>
      </c>
      <c r="V31" s="26">
        <f t="shared" si="22"/>
        <v>729772</v>
      </c>
      <c r="W31" s="26">
        <f>'6. Key Financials (accum)'!S31-'6. Key Financials (accum)'!R31</f>
        <v>-1768931.8812168753</v>
      </c>
      <c r="X31" s="26">
        <f t="shared" ref="X31" si="23">W31+V31</f>
        <v>-1039159.8812168753</v>
      </c>
    </row>
    <row r="32" spans="1:24" ht="13" x14ac:dyDescent="0.3">
      <c r="B32" s="9"/>
      <c r="C32" s="22"/>
      <c r="D32" s="22"/>
      <c r="E32" s="23"/>
      <c r="F32" s="23"/>
      <c r="G32" s="22"/>
      <c r="H32" s="22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1:24" s="7" customFormat="1" ht="13" x14ac:dyDescent="0.3">
      <c r="A33" s="7" t="s">
        <v>110</v>
      </c>
      <c r="B33" s="9" t="s">
        <v>157</v>
      </c>
      <c r="C33" s="21">
        <f t="shared" ref="C33:W33" si="24">C31+C21</f>
        <v>21597</v>
      </c>
      <c r="D33" s="21">
        <f t="shared" si="24"/>
        <v>223533</v>
      </c>
      <c r="E33" s="21">
        <f t="shared" si="24"/>
        <v>1056911</v>
      </c>
      <c r="F33" s="21">
        <f t="shared" si="24"/>
        <v>749507</v>
      </c>
      <c r="G33" s="21">
        <f t="shared" si="24"/>
        <v>-9992</v>
      </c>
      <c r="H33" s="21">
        <f t="shared" si="24"/>
        <v>739515</v>
      </c>
      <c r="I33" s="21">
        <f t="shared" si="24"/>
        <v>384896</v>
      </c>
      <c r="J33" s="21">
        <f t="shared" si="24"/>
        <v>1246881</v>
      </c>
      <c r="K33" s="21">
        <f t="shared" si="24"/>
        <v>-226727</v>
      </c>
      <c r="L33" s="21">
        <f t="shared" si="24"/>
        <v>1020154</v>
      </c>
      <c r="M33" s="21">
        <f t="shared" si="24"/>
        <v>1262523</v>
      </c>
      <c r="N33" s="21">
        <f t="shared" si="24"/>
        <v>1826429</v>
      </c>
      <c r="O33" s="21">
        <f t="shared" si="24"/>
        <v>-1148790</v>
      </c>
      <c r="P33" s="21">
        <f t="shared" si="24"/>
        <v>677639</v>
      </c>
      <c r="Q33" s="21">
        <f t="shared" si="24"/>
        <v>258695</v>
      </c>
      <c r="R33" s="21">
        <f t="shared" si="24"/>
        <v>2647180</v>
      </c>
      <c r="S33" s="21">
        <f t="shared" si="24"/>
        <v>-707313</v>
      </c>
      <c r="T33" s="21">
        <f t="shared" si="24"/>
        <v>1939867</v>
      </c>
      <c r="U33" s="21">
        <f t="shared" si="24"/>
        <v>-1892948</v>
      </c>
      <c r="V33" s="21">
        <f t="shared" si="24"/>
        <v>729772</v>
      </c>
      <c r="W33" s="21">
        <f t="shared" si="24"/>
        <v>-1627040.8812168753</v>
      </c>
      <c r="X33" s="21">
        <f>X31+X21</f>
        <v>-897268.88121687528</v>
      </c>
    </row>
    <row r="34" spans="1:24" ht="13" x14ac:dyDescent="0.3">
      <c r="B34" s="9"/>
      <c r="C34" s="22"/>
      <c r="D34" s="22"/>
      <c r="E34" s="23"/>
      <c r="F34" s="23"/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1:24" s="7" customFormat="1" ht="13" x14ac:dyDescent="0.3">
      <c r="A35" s="7" t="s">
        <v>111</v>
      </c>
      <c r="B35" s="9" t="s">
        <v>1</v>
      </c>
      <c r="C35" s="21">
        <f>'4. Cash Flow Statement (accum)'!B23</f>
        <v>94599</v>
      </c>
      <c r="D35" s="21">
        <f>'4. Cash Flow Statement (accum)'!C23</f>
        <v>278740</v>
      </c>
      <c r="E35" s="21">
        <f>'4. Cash Flow Statement (accum)'!D23</f>
        <v>1272687</v>
      </c>
      <c r="F35" s="21">
        <f>'6. Key Financials (accum)'!F35-'6. Key Financials (accum)'!E35</f>
        <v>1070301</v>
      </c>
      <c r="G35" s="21">
        <f>'6. Key Financials (accum)'!G35-'6. Key Financials (accum)'!F35</f>
        <v>-615424</v>
      </c>
      <c r="H35" s="21">
        <f>G35+F35</f>
        <v>454877</v>
      </c>
      <c r="I35" s="21">
        <f>'4. Cash Flow Statement (accum)'!G23</f>
        <v>992980</v>
      </c>
      <c r="J35" s="21">
        <f>'6. Key Financials (accum)'!I35-'6. Key Financials (accum)'!H35</f>
        <v>1487627</v>
      </c>
      <c r="K35" s="21">
        <f>'6. Key Financials (accum)'!J35-'6. Key Financials (accum)'!I35</f>
        <v>-329315</v>
      </c>
      <c r="L35" s="21">
        <f>K35+J35</f>
        <v>1158312</v>
      </c>
      <c r="M35" s="21">
        <f>'4. Cash Flow Statement (accum)'!J23</f>
        <v>1553167</v>
      </c>
      <c r="N35" s="21">
        <f>'6. Key Financials (accum)'!L35-'6. Key Financials (accum)'!K35</f>
        <v>2766888</v>
      </c>
      <c r="O35" s="21">
        <f>'6. Key Financials (accum)'!M35-'6. Key Financials (accum)'!L35</f>
        <v>-1439330</v>
      </c>
      <c r="P35" s="21">
        <f>O35+N35</f>
        <v>1327558</v>
      </c>
      <c r="Q35" s="21">
        <f>'4. Cash Flow Statement (accum)'!M23</f>
        <v>2176684</v>
      </c>
      <c r="R35" s="21">
        <f>'6. Key Financials (accum)'!O35-'6. Key Financials (accum)'!N35</f>
        <v>3509943</v>
      </c>
      <c r="S35" s="21">
        <f>'6. Key Financials (accum)'!P35-'6. Key Financials (accum)'!O35</f>
        <v>-1842551</v>
      </c>
      <c r="T35" s="21">
        <f>S35+R35</f>
        <v>1667392</v>
      </c>
      <c r="U35" s="21">
        <f>'4. Cash Flow Statement (accum)'!P23</f>
        <v>207190</v>
      </c>
      <c r="V35" s="21">
        <f>'6. Key Financials (accum)'!R35-'6. Key Financials (accum)'!Q35</f>
        <v>2035301</v>
      </c>
      <c r="W35" s="21">
        <f>'6. Key Financials (accum)'!S35-'6. Key Financials (accum)'!R35</f>
        <v>-884348.27346635982</v>
      </c>
      <c r="X35" s="21">
        <f t="shared" ref="X35" si="25">W35+V35</f>
        <v>1150952.7265336402</v>
      </c>
    </row>
    <row r="36" spans="1:24" ht="13" x14ac:dyDescent="0.3">
      <c r="B36" s="9"/>
      <c r="C36" s="23"/>
      <c r="D36" s="23"/>
      <c r="E36" s="22"/>
      <c r="F36" s="23"/>
      <c r="G36" s="23"/>
      <c r="H36" s="23"/>
      <c r="I36" s="22"/>
      <c r="J36" s="23"/>
      <c r="K36" s="22"/>
      <c r="L36" s="22"/>
      <c r="M36" s="22"/>
      <c r="N36" s="23"/>
      <c r="O36" s="22"/>
      <c r="P36" s="22"/>
      <c r="Q36" s="22"/>
      <c r="R36" s="23"/>
      <c r="S36" s="22"/>
      <c r="T36" s="22"/>
      <c r="U36" s="22"/>
      <c r="V36" s="22"/>
      <c r="W36" s="22"/>
      <c r="X36" s="22"/>
    </row>
    <row r="37" spans="1:24" s="7" customFormat="1" ht="13" x14ac:dyDescent="0.3">
      <c r="A37" s="14" t="s">
        <v>156</v>
      </c>
      <c r="B37" s="44"/>
      <c r="C37" s="46">
        <f t="shared" ref="C37:U37" si="26">SUM(C38:C39)</f>
        <v>50697</v>
      </c>
      <c r="D37" s="46">
        <f t="shared" si="26"/>
        <v>1278762</v>
      </c>
      <c r="E37" s="46">
        <f t="shared" si="26"/>
        <v>1611156</v>
      </c>
      <c r="F37" s="46">
        <f>SUM(F38:F39)</f>
        <v>277792</v>
      </c>
      <c r="G37" s="46">
        <f>SUM(G38:G39)</f>
        <v>1316004</v>
      </c>
      <c r="H37" s="46">
        <f t="shared" ref="H37:H39" si="27">G37+F37</f>
        <v>1593796</v>
      </c>
      <c r="I37" s="46">
        <f t="shared" si="26"/>
        <v>1603241</v>
      </c>
      <c r="J37" s="46">
        <f t="shared" si="26"/>
        <v>220246</v>
      </c>
      <c r="K37" s="46">
        <f>SUM(K38:K39)</f>
        <v>1941892</v>
      </c>
      <c r="L37" s="46">
        <f t="shared" ref="L37:L39" si="28">K37+J37</f>
        <v>2162138</v>
      </c>
      <c r="M37" s="46">
        <f t="shared" si="26"/>
        <v>2226194</v>
      </c>
      <c r="N37" s="46">
        <f t="shared" ref="N37" si="29">SUM(N38:N39)</f>
        <v>1140585</v>
      </c>
      <c r="O37" s="46">
        <f>SUM(O38:O39)</f>
        <v>2996086</v>
      </c>
      <c r="P37" s="46">
        <f t="shared" ref="P37:P39" si="30">O37+N37</f>
        <v>4136671</v>
      </c>
      <c r="Q37" s="46">
        <f t="shared" si="26"/>
        <v>3458978</v>
      </c>
      <c r="R37" s="46">
        <f t="shared" ref="R37" si="31">SUM(R38:R39)</f>
        <v>565561</v>
      </c>
      <c r="S37" s="46">
        <f>SUM(S38:S39)</f>
        <v>866468</v>
      </c>
      <c r="T37" s="46">
        <f t="shared" ref="T37:T39" si="32">S37+R37</f>
        <v>1432029</v>
      </c>
      <c r="U37" s="46">
        <f t="shared" si="26"/>
        <v>2411447</v>
      </c>
      <c r="V37" s="46">
        <f>'6. Key Financials (accum)'!R37-'6. Key Financials (accum)'!Q37</f>
        <v>1019707</v>
      </c>
      <c r="W37" s="46">
        <f>'6. Key Financials (accum)'!S37-'6. Key Financials (accum)'!R37</f>
        <v>223922.22431239579</v>
      </c>
      <c r="X37" s="46">
        <f t="shared" ref="X37:X39" si="33">W37+V37</f>
        <v>1243629.2243123958</v>
      </c>
    </row>
    <row r="38" spans="1:24" ht="13" x14ac:dyDescent="0.3">
      <c r="A38" s="6" t="s">
        <v>70</v>
      </c>
      <c r="B38" s="9" t="s">
        <v>1</v>
      </c>
      <c r="C38" s="23">
        <f>-('4. Cash Flow Statement (accum)'!B26)</f>
        <v>39113</v>
      </c>
      <c r="D38" s="23">
        <f>-('4. Cash Flow Statement (accum)'!C26)</f>
        <v>1273449</v>
      </c>
      <c r="E38" s="23">
        <f>-('4. Cash Flow Statement (accum)'!D26)</f>
        <v>1610251</v>
      </c>
      <c r="F38" s="23">
        <f>'6. Key Financials (accum)'!F38-'6. Key Financials (accum)'!E38</f>
        <v>277791</v>
      </c>
      <c r="G38" s="23">
        <f>'6. Key Financials (accum)'!G38-'6. Key Financials (accum)'!F38</f>
        <v>1315000</v>
      </c>
      <c r="H38" s="23">
        <f t="shared" si="27"/>
        <v>1592791</v>
      </c>
      <c r="I38" s="23">
        <f>-('4. Cash Flow Statement (accum)'!G26)</f>
        <v>1594835</v>
      </c>
      <c r="J38" s="23">
        <f>'6. Key Financials (accum)'!I38-'6. Key Financials (accum)'!H38</f>
        <v>213434</v>
      </c>
      <c r="K38" s="23">
        <f>'6. Key Financials (accum)'!J38-'6. Key Financials (accum)'!I38</f>
        <v>1938395</v>
      </c>
      <c r="L38" s="23">
        <f t="shared" si="28"/>
        <v>2151829</v>
      </c>
      <c r="M38" s="23">
        <f>-('4. Cash Flow Statement (accum)'!J26)</f>
        <v>2206698</v>
      </c>
      <c r="N38" s="23">
        <f>'6. Key Financials (accum)'!L38-'6. Key Financials (accum)'!K38</f>
        <v>1124200</v>
      </c>
      <c r="O38" s="23">
        <f>'6. Key Financials (accum)'!M38-'6. Key Financials (accum)'!L38</f>
        <v>2979311</v>
      </c>
      <c r="P38" s="23">
        <f t="shared" si="30"/>
        <v>4103511</v>
      </c>
      <c r="Q38" s="23">
        <f>-('4. Cash Flow Statement (accum)'!M26)</f>
        <v>3376830</v>
      </c>
      <c r="R38" s="23">
        <f>'6. Key Financials (accum)'!O38-'6. Key Financials (accum)'!N38</f>
        <v>441752</v>
      </c>
      <c r="S38" s="23">
        <f>'6. Key Financials (accum)'!P38-'6. Key Financials (accum)'!O38</f>
        <v>809909</v>
      </c>
      <c r="T38" s="23">
        <f t="shared" si="32"/>
        <v>1251661</v>
      </c>
      <c r="U38" s="23">
        <f>-('4. Cash Flow Statement (accum)'!P26)</f>
        <v>2255468</v>
      </c>
      <c r="V38" s="23">
        <f>'6. Key Financials (accum)'!R38-'6. Key Financials (accum)'!Q38</f>
        <v>945282</v>
      </c>
      <c r="W38" s="23">
        <f>'6. Key Financials (accum)'!S38-'6. Key Financials (accum)'!R38</f>
        <v>189698.22431239579</v>
      </c>
      <c r="X38" s="23">
        <f t="shared" si="33"/>
        <v>1134980.2243123958</v>
      </c>
    </row>
    <row r="39" spans="1:24" ht="13" x14ac:dyDescent="0.3">
      <c r="A39" s="6" t="s">
        <v>71</v>
      </c>
      <c r="B39" s="9" t="s">
        <v>1</v>
      </c>
      <c r="C39" s="23">
        <f>-('4. Cash Flow Statement (accum)'!B27)</f>
        <v>11584</v>
      </c>
      <c r="D39" s="23">
        <f>-('4. Cash Flow Statement (accum)'!C27)</f>
        <v>5313</v>
      </c>
      <c r="E39" s="23">
        <f>-('4. Cash Flow Statement (accum)'!D27)</f>
        <v>905</v>
      </c>
      <c r="F39" s="23">
        <f>'6. Key Financials (accum)'!F39-'6. Key Financials (accum)'!E39</f>
        <v>1</v>
      </c>
      <c r="G39" s="23">
        <f>'6. Key Financials (accum)'!G39-'6. Key Financials (accum)'!F39</f>
        <v>1004</v>
      </c>
      <c r="H39" s="23">
        <f t="shared" si="27"/>
        <v>1005</v>
      </c>
      <c r="I39" s="23">
        <f>-('4. Cash Flow Statement (accum)'!G27)</f>
        <v>8406</v>
      </c>
      <c r="J39" s="23">
        <f>'6. Key Financials (accum)'!I39-'6. Key Financials (accum)'!H39</f>
        <v>6812</v>
      </c>
      <c r="K39" s="23">
        <f>'6. Key Financials (accum)'!J39-'6. Key Financials (accum)'!I39</f>
        <v>3497</v>
      </c>
      <c r="L39" s="23">
        <f t="shared" si="28"/>
        <v>10309</v>
      </c>
      <c r="M39" s="23">
        <f>-('4. Cash Flow Statement (accum)'!J27)</f>
        <v>19496</v>
      </c>
      <c r="N39" s="23">
        <f>'6. Key Financials (accum)'!L39-'6. Key Financials (accum)'!K39</f>
        <v>16385</v>
      </c>
      <c r="O39" s="23">
        <f>'6. Key Financials (accum)'!M39-'6. Key Financials (accum)'!L39</f>
        <v>16775</v>
      </c>
      <c r="P39" s="23">
        <f t="shared" si="30"/>
        <v>33160</v>
      </c>
      <c r="Q39" s="23">
        <f>-('4. Cash Flow Statement (accum)'!M27)</f>
        <v>82148</v>
      </c>
      <c r="R39" s="23">
        <f>'6. Key Financials (accum)'!O39-'6. Key Financials (accum)'!N39</f>
        <v>123809</v>
      </c>
      <c r="S39" s="23">
        <f>'6. Key Financials (accum)'!P39-'6. Key Financials (accum)'!O39</f>
        <v>56559</v>
      </c>
      <c r="T39" s="23">
        <f t="shared" si="32"/>
        <v>180368</v>
      </c>
      <c r="U39" s="23">
        <f>-('4. Cash Flow Statement (accum)'!P27)</f>
        <v>155979</v>
      </c>
      <c r="V39" s="23">
        <f>'6. Key Financials (accum)'!R39-'6. Key Financials (accum)'!Q39</f>
        <v>74425</v>
      </c>
      <c r="W39" s="23">
        <f>'6. Key Financials (accum)'!S39-'6. Key Financials (accum)'!R39</f>
        <v>34224</v>
      </c>
      <c r="X39" s="23">
        <f t="shared" si="33"/>
        <v>108649</v>
      </c>
    </row>
    <row r="40" spans="1:24" ht="13" x14ac:dyDescent="0.3">
      <c r="B40" s="9"/>
      <c r="C40" s="23"/>
      <c r="D40" s="23"/>
      <c r="E40" s="22"/>
      <c r="F40" s="23"/>
      <c r="G40" s="23"/>
      <c r="H40" s="23"/>
      <c r="I40" s="22"/>
      <c r="J40" s="23"/>
      <c r="K40" s="22"/>
      <c r="L40" s="22"/>
      <c r="M40" s="22"/>
      <c r="N40" s="23"/>
      <c r="O40" s="22"/>
      <c r="P40" s="22"/>
      <c r="Q40" s="22"/>
      <c r="R40" s="23"/>
      <c r="S40" s="22"/>
      <c r="T40" s="22"/>
      <c r="U40" s="22"/>
      <c r="V40" s="22"/>
      <c r="W40" s="22"/>
      <c r="X40" s="22"/>
    </row>
    <row r="41" spans="1:24" s="7" customFormat="1" ht="13" x14ac:dyDescent="0.3">
      <c r="A41" s="7" t="s">
        <v>112</v>
      </c>
      <c r="B41" s="9" t="s">
        <v>113</v>
      </c>
      <c r="C41" s="22">
        <f t="shared" ref="C41:U41" si="34">C35-C37</f>
        <v>43902</v>
      </c>
      <c r="D41" s="22">
        <f t="shared" si="34"/>
        <v>-1000022</v>
      </c>
      <c r="E41" s="22">
        <f t="shared" si="34"/>
        <v>-338469</v>
      </c>
      <c r="F41" s="22">
        <f>F35-F37</f>
        <v>792509</v>
      </c>
      <c r="G41" s="22">
        <f>G35-G37</f>
        <v>-1931428</v>
      </c>
      <c r="H41" s="22">
        <f>G41+F41</f>
        <v>-1138919</v>
      </c>
      <c r="I41" s="22">
        <f t="shared" si="34"/>
        <v>-610261</v>
      </c>
      <c r="J41" s="22">
        <f>J35-J37</f>
        <v>1267381</v>
      </c>
      <c r="K41" s="22">
        <f t="shared" si="34"/>
        <v>-2271207</v>
      </c>
      <c r="L41" s="22">
        <f>K41+J41</f>
        <v>-1003826</v>
      </c>
      <c r="M41" s="22">
        <f t="shared" si="34"/>
        <v>-673027</v>
      </c>
      <c r="N41" s="22">
        <f>N35-N37</f>
        <v>1626303</v>
      </c>
      <c r="O41" s="22">
        <f t="shared" ref="O41" si="35">O35-O37</f>
        <v>-4435416</v>
      </c>
      <c r="P41" s="22">
        <f>O41+N41</f>
        <v>-2809113</v>
      </c>
      <c r="Q41" s="22">
        <f t="shared" si="34"/>
        <v>-1282294</v>
      </c>
      <c r="R41" s="22">
        <f t="shared" si="34"/>
        <v>2944382</v>
      </c>
      <c r="S41" s="22">
        <f t="shared" si="34"/>
        <v>-2709019</v>
      </c>
      <c r="T41" s="22">
        <f t="shared" si="34"/>
        <v>235363</v>
      </c>
      <c r="U41" s="22">
        <f t="shared" si="34"/>
        <v>-2204257</v>
      </c>
      <c r="V41" s="22">
        <f>V35-V37</f>
        <v>1015594</v>
      </c>
      <c r="W41" s="22">
        <f>W35-W37</f>
        <v>-1108270.4977787556</v>
      </c>
      <c r="X41" s="22">
        <f>X35-X37</f>
        <v>-92676.497778755613</v>
      </c>
    </row>
    <row r="42" spans="1:24" ht="13" x14ac:dyDescent="0.3">
      <c r="B42" s="9"/>
      <c r="C42" s="23"/>
      <c r="D42" s="23"/>
      <c r="E42" s="22"/>
      <c r="F42" s="22"/>
      <c r="G42" s="23"/>
      <c r="H42" s="23"/>
      <c r="I42" s="22"/>
      <c r="J42" s="23"/>
      <c r="K42" s="22"/>
      <c r="L42" s="22"/>
      <c r="M42" s="22"/>
      <c r="N42" s="23"/>
      <c r="O42" s="22"/>
      <c r="P42" s="22"/>
      <c r="Q42" s="22"/>
      <c r="R42" s="23"/>
      <c r="S42" s="22"/>
      <c r="T42" s="22"/>
      <c r="U42" s="22"/>
      <c r="V42" s="22"/>
      <c r="W42" s="22"/>
      <c r="X42" s="22"/>
    </row>
    <row r="43" spans="1:24" s="7" customFormat="1" ht="13" x14ac:dyDescent="0.3">
      <c r="A43" s="14" t="s">
        <v>185</v>
      </c>
      <c r="B43" s="44"/>
      <c r="C43" s="46">
        <f>SUM(C44:C49)</f>
        <v>-5048</v>
      </c>
      <c r="D43" s="46">
        <f>SUM(D44:D49)</f>
        <v>1022288</v>
      </c>
      <c r="E43" s="46"/>
      <c r="F43" s="46"/>
      <c r="G43" s="46">
        <f t="shared" ref="G43:W43" si="36">SUM(G44:G49)</f>
        <v>2289297</v>
      </c>
      <c r="H43" s="46">
        <f>G43</f>
        <v>2289297</v>
      </c>
      <c r="I43" s="46">
        <f t="shared" si="36"/>
        <v>3331924</v>
      </c>
      <c r="J43" s="46">
        <f t="shared" si="36"/>
        <v>3036090</v>
      </c>
      <c r="K43" s="46">
        <f t="shared" si="36"/>
        <v>3511008</v>
      </c>
      <c r="L43" s="46">
        <f>K43</f>
        <v>3511008</v>
      </c>
      <c r="M43" s="46">
        <f t="shared" si="36"/>
        <v>4628705</v>
      </c>
      <c r="N43" s="46">
        <f t="shared" si="36"/>
        <v>2764662</v>
      </c>
      <c r="O43" s="46">
        <f t="shared" si="36"/>
        <v>8471454</v>
      </c>
      <c r="P43" s="46">
        <f>O43</f>
        <v>8471454</v>
      </c>
      <c r="Q43" s="46">
        <f t="shared" si="36"/>
        <v>10364223</v>
      </c>
      <c r="R43" s="46">
        <f t="shared" si="36"/>
        <v>7387871</v>
      </c>
      <c r="S43" s="46">
        <f>SUM(S44:S49)</f>
        <v>10269978</v>
      </c>
      <c r="T43" s="46">
        <f>S43</f>
        <v>10269978</v>
      </c>
      <c r="U43" s="46">
        <f t="shared" si="36"/>
        <v>12854094</v>
      </c>
      <c r="V43" s="46">
        <f t="shared" si="36"/>
        <v>12018870</v>
      </c>
      <c r="W43" s="46">
        <f t="shared" si="36"/>
        <v>13118870</v>
      </c>
      <c r="X43" s="46">
        <f>W43</f>
        <v>13118870</v>
      </c>
    </row>
    <row r="44" spans="1:24" ht="13" x14ac:dyDescent="0.3">
      <c r="A44" s="6" t="s">
        <v>114</v>
      </c>
      <c r="B44" s="9" t="s">
        <v>0</v>
      </c>
      <c r="C44" s="22">
        <f>-('1. Balance Sheet'!B15)</f>
        <v>-5878</v>
      </c>
      <c r="D44" s="22">
        <f>-('1. Balance Sheet'!C16)</f>
        <v>-29087</v>
      </c>
      <c r="E44" s="22"/>
      <c r="F44" s="22"/>
      <c r="G44" s="22">
        <f>-('1. Balance Sheet'!D16)</f>
        <v>-392417</v>
      </c>
      <c r="H44" s="22">
        <f>G44</f>
        <v>-392417</v>
      </c>
      <c r="I44" s="22">
        <f>-('1. Balance Sheet'!E16)</f>
        <v>-499890</v>
      </c>
      <c r="J44" s="22">
        <f>-('1. Balance Sheet'!F16)</f>
        <v>-784838</v>
      </c>
      <c r="K44" s="22">
        <f>-('1. Balance Sheet'!G16)</f>
        <v>-2726478</v>
      </c>
      <c r="L44" s="22">
        <f>K44</f>
        <v>-2726478</v>
      </c>
      <c r="M44" s="22">
        <f>-('1. Balance Sheet'!H16)</f>
        <v>-2021130</v>
      </c>
      <c r="N44" s="22">
        <f>-('1. Balance Sheet'!I16)</f>
        <v>-5239436</v>
      </c>
      <c r="O44" s="22">
        <f>-('1. Balance Sheet'!J16)</f>
        <v>-3161032</v>
      </c>
      <c r="P44" s="22">
        <f>O44</f>
        <v>-3161032</v>
      </c>
      <c r="Q44" s="22">
        <f>-('1. Balance Sheet'!K16)</f>
        <v>-1172651</v>
      </c>
      <c r="R44" s="22">
        <f>-('1. Balance Sheet'!L16)</f>
        <v>-4395074</v>
      </c>
      <c r="S44" s="22">
        <f>-('1. Balance Sheet'!M16)</f>
        <v>-3580665</v>
      </c>
      <c r="T44" s="22">
        <f>S44</f>
        <v>-3580665</v>
      </c>
      <c r="U44" s="22">
        <f>-('1. Balance Sheet'!N16)</f>
        <v>-2451462</v>
      </c>
      <c r="V44" s="22">
        <f>-('1. Balance Sheet'!P16)</f>
        <v>-673040</v>
      </c>
      <c r="W44" s="22">
        <f>-('1. Balance Sheet'!P16)</f>
        <v>-673040</v>
      </c>
      <c r="X44" s="22">
        <f t="shared" ref="X44:X49" si="37">W44</f>
        <v>-673040</v>
      </c>
    </row>
    <row r="45" spans="1:24" ht="13" x14ac:dyDescent="0.3">
      <c r="A45" s="6" t="s">
        <v>115</v>
      </c>
      <c r="B45" s="9" t="s">
        <v>0</v>
      </c>
      <c r="C45" s="22" t="s">
        <v>10</v>
      </c>
      <c r="D45" s="22" t="s">
        <v>10</v>
      </c>
      <c r="E45" s="22"/>
      <c r="F45" s="22"/>
      <c r="G45" s="22" t="s">
        <v>10</v>
      </c>
      <c r="H45" s="22" t="str">
        <f t="shared" ref="H45:H49" si="38">G45</f>
        <v>-</v>
      </c>
      <c r="I45" s="22" t="s">
        <v>10</v>
      </c>
      <c r="J45" s="22" t="s">
        <v>10</v>
      </c>
      <c r="K45" s="22" t="s">
        <v>10</v>
      </c>
      <c r="L45" s="22" t="str">
        <f t="shared" ref="L45:L49" si="39">K45</f>
        <v>-</v>
      </c>
      <c r="M45" s="22" t="s">
        <v>10</v>
      </c>
      <c r="N45" s="22">
        <v>-2693878</v>
      </c>
      <c r="O45" s="22">
        <v>0</v>
      </c>
      <c r="P45" s="22">
        <f t="shared" ref="P45:P49" si="40">O45</f>
        <v>0</v>
      </c>
      <c r="Q45" s="22">
        <v>0</v>
      </c>
      <c r="R45" s="22">
        <v>-2000000</v>
      </c>
      <c r="S45" s="22">
        <v>0</v>
      </c>
      <c r="T45" s="22">
        <f t="shared" ref="T45:T49" si="41">S45</f>
        <v>0</v>
      </c>
      <c r="U45" s="22">
        <v>0</v>
      </c>
      <c r="V45" s="22">
        <v>-2000000</v>
      </c>
      <c r="W45" s="22">
        <f>-('1. Balance Sheet'!P17)</f>
        <v>-900000</v>
      </c>
      <c r="X45" s="22">
        <f t="shared" si="37"/>
        <v>-900000</v>
      </c>
    </row>
    <row r="46" spans="1:24" ht="13" x14ac:dyDescent="0.3">
      <c r="A46" s="6" t="s">
        <v>123</v>
      </c>
      <c r="B46" s="9" t="s">
        <v>0</v>
      </c>
      <c r="C46" s="23">
        <f>'1. Balance Sheet'!B34</f>
        <v>0</v>
      </c>
      <c r="D46" s="22">
        <f>'1. Balance Sheet'!C34</f>
        <v>589472</v>
      </c>
      <c r="E46" s="22"/>
      <c r="F46" s="22"/>
      <c r="G46" s="22">
        <f>'1. Balance Sheet'!D34</f>
        <v>1471664</v>
      </c>
      <c r="H46" s="22">
        <f t="shared" si="38"/>
        <v>1471664</v>
      </c>
      <c r="I46" s="22">
        <f>'1. Balance Sheet'!E34</f>
        <v>3530841</v>
      </c>
      <c r="J46" s="22">
        <f>'1. Balance Sheet'!F34</f>
        <v>3482987</v>
      </c>
      <c r="K46" s="22">
        <f>'1. Balance Sheet'!G34</f>
        <v>4111952</v>
      </c>
      <c r="L46" s="22">
        <f t="shared" si="39"/>
        <v>4111952</v>
      </c>
      <c r="M46" s="22">
        <f>'1. Balance Sheet'!H34</f>
        <v>4387807</v>
      </c>
      <c r="N46" s="22">
        <f>'1. Balance Sheet'!I34</f>
        <v>7842556</v>
      </c>
      <c r="O46" s="22">
        <f>'1. Balance Sheet'!J34</f>
        <v>8512035</v>
      </c>
      <c r="P46" s="22">
        <f t="shared" si="40"/>
        <v>8512035</v>
      </c>
      <c r="Q46" s="22">
        <f>'1. Balance Sheet'!K34</f>
        <v>4614531</v>
      </c>
      <c r="R46" s="22">
        <f>'1. Balance Sheet'!L34</f>
        <v>8222821</v>
      </c>
      <c r="S46" s="22">
        <f>'1. Balance Sheet'!M34</f>
        <v>8309933</v>
      </c>
      <c r="T46" s="22">
        <f t="shared" si="41"/>
        <v>8309933</v>
      </c>
      <c r="U46" s="22">
        <f>'1. Balance Sheet'!N34</f>
        <v>13108229</v>
      </c>
      <c r="V46" s="22">
        <f>'1. Balance Sheet'!P34</f>
        <v>8918037</v>
      </c>
      <c r="W46" s="22">
        <f>'1. Balance Sheet'!P34</f>
        <v>8918037</v>
      </c>
      <c r="X46" s="22">
        <f t="shared" si="37"/>
        <v>8918037</v>
      </c>
    </row>
    <row r="47" spans="1:24" ht="13" x14ac:dyDescent="0.3">
      <c r="A47" s="6" t="s">
        <v>124</v>
      </c>
      <c r="B47" s="9" t="s">
        <v>0</v>
      </c>
      <c r="C47" s="23" t="s">
        <v>10</v>
      </c>
      <c r="D47" s="22">
        <f>'1. Balance Sheet'!C35</f>
        <v>10022</v>
      </c>
      <c r="E47" s="22"/>
      <c r="F47" s="22"/>
      <c r="G47" s="22">
        <f>'1. Balance Sheet'!D35</f>
        <v>106454</v>
      </c>
      <c r="H47" s="22">
        <f t="shared" si="38"/>
        <v>106454</v>
      </c>
      <c r="I47" s="22">
        <f>'1. Balance Sheet'!E35</f>
        <v>151796</v>
      </c>
      <c r="J47" s="22">
        <f>'1. Balance Sheet'!F35</f>
        <v>158191</v>
      </c>
      <c r="K47" s="22">
        <f>'1. Balance Sheet'!G35</f>
        <v>398162</v>
      </c>
      <c r="L47" s="22">
        <f t="shared" si="39"/>
        <v>398162</v>
      </c>
      <c r="M47" s="22">
        <f>'1. Balance Sheet'!H35</f>
        <v>985792</v>
      </c>
      <c r="N47" s="22">
        <f>'1. Balance Sheet'!I35</f>
        <v>946521</v>
      </c>
      <c r="O47" s="22">
        <f>'1. Balance Sheet'!J35</f>
        <v>737178</v>
      </c>
      <c r="P47" s="22">
        <f t="shared" si="40"/>
        <v>737178</v>
      </c>
      <c r="Q47" s="22">
        <f>'1. Balance Sheet'!K35</f>
        <v>820520</v>
      </c>
      <c r="R47" s="22">
        <f>'1. Balance Sheet'!L35</f>
        <v>800944</v>
      </c>
      <c r="S47" s="22">
        <f>'1. Balance Sheet'!M35</f>
        <v>800236</v>
      </c>
      <c r="T47" s="22">
        <f t="shared" si="41"/>
        <v>800236</v>
      </c>
      <c r="U47" s="22">
        <f>'1. Balance Sheet'!N35</f>
        <v>914213</v>
      </c>
      <c r="V47" s="22">
        <f>'1. Balance Sheet'!P35</f>
        <v>838316</v>
      </c>
      <c r="W47" s="22">
        <f>'1. Balance Sheet'!P35</f>
        <v>838316</v>
      </c>
      <c r="X47" s="22">
        <f t="shared" si="37"/>
        <v>838316</v>
      </c>
    </row>
    <row r="48" spans="1:24" ht="13" x14ac:dyDescent="0.3">
      <c r="A48" s="6" t="s">
        <v>125</v>
      </c>
      <c r="B48" s="9" t="s">
        <v>0</v>
      </c>
      <c r="C48" s="23">
        <v>0</v>
      </c>
      <c r="D48" s="22">
        <f>'1. Balance Sheet'!C41</f>
        <v>446523</v>
      </c>
      <c r="E48" s="22"/>
      <c r="F48" s="22"/>
      <c r="G48" s="22">
        <f>'1. Balance Sheet'!D41</f>
        <v>1037338</v>
      </c>
      <c r="H48" s="22">
        <f t="shared" si="38"/>
        <v>1037338</v>
      </c>
      <c r="I48" s="22">
        <f>'1. Balance Sheet'!E41</f>
        <v>55836</v>
      </c>
      <c r="J48" s="22">
        <f>'1. Balance Sheet'!F41</f>
        <v>90599</v>
      </c>
      <c r="K48" s="22">
        <f>'1. Balance Sheet'!G41</f>
        <v>1503541</v>
      </c>
      <c r="L48" s="22">
        <f t="shared" si="39"/>
        <v>1503541</v>
      </c>
      <c r="M48" s="22">
        <f>'1. Balance Sheet'!H41</f>
        <v>1040028</v>
      </c>
      <c r="N48" s="22">
        <f>'1. Balance Sheet'!I41</f>
        <v>1693624</v>
      </c>
      <c r="O48" s="22">
        <f>'1. Balance Sheet'!J41</f>
        <v>2192772</v>
      </c>
      <c r="P48" s="22">
        <f t="shared" si="40"/>
        <v>2192772</v>
      </c>
      <c r="Q48" s="22">
        <f>'1. Balance Sheet'!K41</f>
        <v>5865933</v>
      </c>
      <c r="R48" s="22">
        <f>'1. Balance Sheet'!L41</f>
        <v>4536573</v>
      </c>
      <c r="S48" s="22">
        <f>'1. Balance Sheet'!M41</f>
        <v>4501472</v>
      </c>
      <c r="T48" s="22">
        <f t="shared" si="41"/>
        <v>4501472</v>
      </c>
      <c r="U48" s="22">
        <f>'1. Balance Sheet'!N41</f>
        <v>869843</v>
      </c>
      <c r="V48" s="22">
        <f>'1. Balance Sheet'!P41</f>
        <v>4585532</v>
      </c>
      <c r="W48" s="22">
        <f>'1. Balance Sheet'!P41</f>
        <v>4585532</v>
      </c>
      <c r="X48" s="22">
        <f t="shared" si="37"/>
        <v>4585532</v>
      </c>
    </row>
    <row r="49" spans="1:24" ht="13" x14ac:dyDescent="0.3">
      <c r="A49" s="6" t="s">
        <v>126</v>
      </c>
      <c r="B49" s="9" t="s">
        <v>0</v>
      </c>
      <c r="C49" s="23">
        <f>'1. Balance Sheet'!B42</f>
        <v>830</v>
      </c>
      <c r="D49" s="22">
        <f>'1. Balance Sheet'!C42</f>
        <v>5358</v>
      </c>
      <c r="E49" s="22"/>
      <c r="F49" s="22"/>
      <c r="G49" s="22">
        <f>'1. Balance Sheet'!D42</f>
        <v>66258</v>
      </c>
      <c r="H49" s="22">
        <f t="shared" si="38"/>
        <v>66258</v>
      </c>
      <c r="I49" s="22">
        <f>'1. Balance Sheet'!E42</f>
        <v>93341</v>
      </c>
      <c r="J49" s="22">
        <f>'1. Balance Sheet'!F42</f>
        <v>89151</v>
      </c>
      <c r="K49" s="22">
        <f>'1. Balance Sheet'!G42</f>
        <v>223831</v>
      </c>
      <c r="L49" s="22">
        <f t="shared" si="39"/>
        <v>223831</v>
      </c>
      <c r="M49" s="22">
        <f>'1. Balance Sheet'!H42</f>
        <v>236208</v>
      </c>
      <c r="N49" s="22">
        <f>'1. Balance Sheet'!I42</f>
        <v>215275</v>
      </c>
      <c r="O49" s="22">
        <f>'1. Balance Sheet'!J42</f>
        <v>190501</v>
      </c>
      <c r="P49" s="22">
        <f t="shared" si="40"/>
        <v>190501</v>
      </c>
      <c r="Q49" s="22">
        <f>'1. Balance Sheet'!K42</f>
        <v>235890</v>
      </c>
      <c r="R49" s="22">
        <f>'1. Balance Sheet'!L42</f>
        <v>222607</v>
      </c>
      <c r="S49" s="22">
        <f>'1. Balance Sheet'!M42</f>
        <v>239002</v>
      </c>
      <c r="T49" s="22">
        <f t="shared" si="41"/>
        <v>239002</v>
      </c>
      <c r="U49" s="22">
        <f>'1. Balance Sheet'!N42</f>
        <v>413271</v>
      </c>
      <c r="V49" s="22">
        <f>'1. Balance Sheet'!P42</f>
        <v>350025</v>
      </c>
      <c r="W49" s="22">
        <f>'1. Balance Sheet'!P42</f>
        <v>350025</v>
      </c>
      <c r="X49" s="22">
        <f t="shared" si="37"/>
        <v>350025</v>
      </c>
    </row>
    <row r="50" spans="1:24" ht="13" x14ac:dyDescent="0.3">
      <c r="B50" s="9"/>
      <c r="C50" s="23"/>
      <c r="D50" s="23"/>
      <c r="E50" s="22"/>
      <c r="F50" s="22"/>
      <c r="G50" s="23"/>
      <c r="H50" s="23"/>
      <c r="I50" s="22"/>
      <c r="J50" s="23"/>
      <c r="K50" s="22"/>
      <c r="L50" s="22"/>
      <c r="M50" s="22"/>
      <c r="N50" s="23"/>
      <c r="O50" s="22"/>
      <c r="P50" s="22"/>
      <c r="Q50" s="22"/>
      <c r="R50" s="23"/>
      <c r="S50" s="22"/>
      <c r="T50" s="22"/>
      <c r="U50" s="22"/>
      <c r="V50" s="22"/>
      <c r="W50" s="22"/>
      <c r="X50" s="22"/>
    </row>
    <row r="51" spans="1:24" s="7" customFormat="1" ht="13" x14ac:dyDescent="0.3">
      <c r="A51" s="7" t="s">
        <v>160</v>
      </c>
      <c r="B51" s="9" t="s">
        <v>159</v>
      </c>
      <c r="C51" s="32">
        <f>C43/C11</f>
        <v>-0.17790935363360824</v>
      </c>
      <c r="D51" s="32">
        <f>D43/D11</f>
        <v>2.4822455322455323</v>
      </c>
      <c r="E51" s="33"/>
      <c r="F51" s="33"/>
      <c r="G51" s="32">
        <f>G43/(G11+F11+E11)</f>
        <v>0.86347119420414054</v>
      </c>
      <c r="H51" s="32">
        <f>G51</f>
        <v>0.86347119420414054</v>
      </c>
      <c r="I51" s="34">
        <f>I43/(I11+G11+F11)</f>
        <v>1.3038808166268163</v>
      </c>
      <c r="J51" s="32">
        <f>J43/(J11+G11+I11)</f>
        <v>0.90066488813367651</v>
      </c>
      <c r="K51" s="32">
        <f>K43/(K11+J11+I11)</f>
        <v>1.0867729417369074</v>
      </c>
      <c r="L51" s="32">
        <f>K51</f>
        <v>1.0867729417369074</v>
      </c>
      <c r="M51" s="34">
        <f>M43/(M11+K11+J11)</f>
        <v>1.1884765630014886</v>
      </c>
      <c r="N51" s="32">
        <f>N43/(N11+K11+M11)</f>
        <v>0.56586872492040541</v>
      </c>
      <c r="O51" s="32">
        <f>O43/(O11+N11+M11)</f>
        <v>1.9009767817700913</v>
      </c>
      <c r="P51" s="32">
        <f>O51</f>
        <v>1.9009767817700913</v>
      </c>
      <c r="Q51" s="34">
        <f>Q43/(Q11+O11+N11)</f>
        <v>1.9974284914208207</v>
      </c>
      <c r="R51" s="32">
        <f>R43/(R11+O11+Q11)</f>
        <v>1.2193244514305774</v>
      </c>
      <c r="S51" s="32">
        <f>S43/(S11+R11+Q11)</f>
        <v>1.6964761455450805</v>
      </c>
      <c r="T51" s="32">
        <f>S51</f>
        <v>1.6964761455450805</v>
      </c>
      <c r="U51" s="32">
        <f>U43/(U11+S11+R11)</f>
        <v>2.992878751577746</v>
      </c>
      <c r="V51" s="32">
        <f>V43/(V11+S11+U11)</f>
        <v>3.7060299260759444</v>
      </c>
      <c r="W51" s="32">
        <f>W43/(W11+V11+U11)</f>
        <v>3.6855109665317016</v>
      </c>
      <c r="X51" s="32">
        <f>W51</f>
        <v>3.6855109665317016</v>
      </c>
    </row>
  </sheetData>
  <hyperlinks>
    <hyperlink ref="A2" location="'Contents '!C12" display="Назад к оглавлению" xr:uid="{3B75344A-2A75-4A0D-B7B2-405E1EEF1F4D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DE2BF-94FC-46B6-BC9B-1E78B4F2D6CB}">
  <dimension ref="A1:S16"/>
  <sheetViews>
    <sheetView zoomScale="85" zoomScaleNormal="85" workbookViewId="0">
      <pane xSplit="1" ySplit="3" topLeftCell="O4" activePane="bottomRight" state="frozen"/>
      <selection pane="topRight" activeCell="B1" sqref="B1"/>
      <selection pane="bottomLeft" activeCell="A4" sqref="A4"/>
      <selection pane="bottomRight" activeCell="T13" sqref="T13"/>
    </sheetView>
  </sheetViews>
  <sheetFormatPr defaultColWidth="8.90625" defaultRowHeight="12.5" x14ac:dyDescent="0.25"/>
  <cols>
    <col min="1" max="1" width="116.453125" style="6" bestFit="1" customWidth="1"/>
    <col min="2" max="17" width="14.81640625" style="6" customWidth="1"/>
    <col min="18" max="16384" width="8.90625" style="6"/>
  </cols>
  <sheetData>
    <row r="1" spans="1:19" ht="13" x14ac:dyDescent="0.3">
      <c r="A1" s="7" t="s">
        <v>3</v>
      </c>
    </row>
    <row r="2" spans="1:19" x14ac:dyDescent="0.25">
      <c r="A2" s="8" t="s">
        <v>138</v>
      </c>
    </row>
    <row r="3" spans="1:19" ht="13" x14ac:dyDescent="0.3">
      <c r="A3" s="35" t="s">
        <v>91</v>
      </c>
      <c r="B3" s="19" t="s">
        <v>141</v>
      </c>
      <c r="C3" s="19" t="s">
        <v>142</v>
      </c>
      <c r="D3" s="19" t="s">
        <v>154</v>
      </c>
      <c r="E3" s="19" t="s">
        <v>155</v>
      </c>
      <c r="F3" s="19" t="s">
        <v>143</v>
      </c>
      <c r="G3" s="19" t="s">
        <v>144</v>
      </c>
      <c r="H3" s="19" t="s">
        <v>145</v>
      </c>
      <c r="I3" s="19" t="s">
        <v>146</v>
      </c>
      <c r="J3" s="19" t="s">
        <v>147</v>
      </c>
      <c r="K3" s="19" t="s">
        <v>148</v>
      </c>
      <c r="L3" s="19" t="s">
        <v>149</v>
      </c>
      <c r="M3" s="19" t="s">
        <v>150</v>
      </c>
      <c r="N3" s="19" t="s">
        <v>151</v>
      </c>
      <c r="O3" s="19" t="s">
        <v>152</v>
      </c>
      <c r="P3" s="19" t="s">
        <v>153</v>
      </c>
      <c r="Q3" s="19" t="s">
        <v>230</v>
      </c>
      <c r="R3" s="19" t="s">
        <v>236</v>
      </c>
      <c r="S3" s="19" t="s">
        <v>240</v>
      </c>
    </row>
    <row r="4" spans="1:19" x14ac:dyDescent="0.25">
      <c r="A4" s="6" t="s">
        <v>162</v>
      </c>
      <c r="B4" s="36">
        <v>1.3</v>
      </c>
      <c r="C4" s="36">
        <v>9.3000000000000007</v>
      </c>
      <c r="D4" s="36">
        <v>29.2</v>
      </c>
      <c r="E4" s="36">
        <v>40.9</v>
      </c>
      <c r="F4" s="36">
        <v>40.9</v>
      </c>
      <c r="G4" s="36">
        <v>74.900000000000006</v>
      </c>
      <c r="H4" s="36">
        <v>81.8</v>
      </c>
      <c r="I4" s="36">
        <v>81.8</v>
      </c>
      <c r="J4" s="36">
        <v>133</v>
      </c>
      <c r="K4" s="36">
        <v>146.5</v>
      </c>
      <c r="L4" s="36">
        <v>149.9</v>
      </c>
      <c r="M4" s="36">
        <v>201.1</v>
      </c>
      <c r="N4" s="36">
        <v>213</v>
      </c>
      <c r="O4" s="36">
        <v>214.2</v>
      </c>
      <c r="P4" s="36">
        <v>240.1</v>
      </c>
      <c r="Q4" s="36">
        <v>245.3</v>
      </c>
      <c r="R4" s="6">
        <v>249.7</v>
      </c>
      <c r="S4" s="6">
        <v>239</v>
      </c>
    </row>
    <row r="5" spans="1:19" x14ac:dyDescent="0.25">
      <c r="A5" s="6" t="s">
        <v>161</v>
      </c>
      <c r="B5" s="6">
        <v>4</v>
      </c>
      <c r="C5" s="6">
        <v>12</v>
      </c>
      <c r="D5" s="6">
        <v>22</v>
      </c>
      <c r="E5" s="6">
        <v>22</v>
      </c>
      <c r="F5" s="6">
        <v>25</v>
      </c>
      <c r="G5" s="6">
        <v>37</v>
      </c>
      <c r="H5" s="6">
        <v>40</v>
      </c>
      <c r="I5" s="6">
        <v>40</v>
      </c>
      <c r="J5" s="6">
        <v>52</v>
      </c>
      <c r="K5" s="6">
        <v>53</v>
      </c>
      <c r="L5" s="6">
        <v>55</v>
      </c>
      <c r="M5" s="6">
        <v>60</v>
      </c>
      <c r="N5" s="6">
        <v>60</v>
      </c>
      <c r="O5" s="6">
        <v>61</v>
      </c>
      <c r="P5" s="6">
        <v>71</v>
      </c>
      <c r="Q5" s="6">
        <v>81</v>
      </c>
      <c r="R5" s="6">
        <v>77</v>
      </c>
      <c r="S5" s="6">
        <v>81</v>
      </c>
    </row>
    <row r="6" spans="1:19" x14ac:dyDescent="0.25">
      <c r="A6" s="6" t="s">
        <v>116</v>
      </c>
      <c r="B6" s="36">
        <v>0.3</v>
      </c>
      <c r="C6" s="36">
        <v>3.6</v>
      </c>
      <c r="D6" s="36">
        <v>11</v>
      </c>
      <c r="E6" s="36">
        <v>22.7</v>
      </c>
      <c r="F6" s="36">
        <v>26.3</v>
      </c>
      <c r="G6" s="36">
        <v>20.3</v>
      </c>
      <c r="H6" s="36">
        <v>46.6</v>
      </c>
      <c r="I6" s="36">
        <v>55.5</v>
      </c>
      <c r="J6" s="36">
        <v>40.299999999999997</v>
      </c>
      <c r="K6" s="36">
        <v>89.6</v>
      </c>
      <c r="L6" s="36">
        <v>103.9</v>
      </c>
      <c r="M6" s="36">
        <v>63.1</v>
      </c>
      <c r="N6" s="36">
        <v>126.8</v>
      </c>
      <c r="O6" s="36">
        <v>149.69999999999999</v>
      </c>
      <c r="P6" s="36">
        <v>56.5</v>
      </c>
      <c r="Q6" s="36">
        <v>118.5</v>
      </c>
      <c r="R6" s="6">
        <v>138.80000000000001</v>
      </c>
      <c r="S6" s="6">
        <v>56.5</v>
      </c>
    </row>
    <row r="7" spans="1:19" x14ac:dyDescent="0.25">
      <c r="A7" s="6" t="s">
        <v>117</v>
      </c>
      <c r="B7" s="36">
        <v>0.2</v>
      </c>
      <c r="C7" s="36">
        <v>1.6</v>
      </c>
      <c r="D7" s="36">
        <v>4.3</v>
      </c>
      <c r="E7" s="36">
        <v>5.8</v>
      </c>
      <c r="F7" s="36">
        <v>6.1</v>
      </c>
      <c r="G7" s="36">
        <v>8.9</v>
      </c>
      <c r="H7" s="36">
        <v>11.3</v>
      </c>
      <c r="I7" s="36">
        <v>11.9</v>
      </c>
      <c r="J7" s="36">
        <v>16.3</v>
      </c>
      <c r="K7" s="36">
        <v>19.600000000000001</v>
      </c>
      <c r="L7" s="36">
        <v>20.399999999999999</v>
      </c>
      <c r="M7" s="36">
        <v>24.2</v>
      </c>
      <c r="N7" s="36">
        <v>26.6</v>
      </c>
      <c r="O7" s="36">
        <v>27.6</v>
      </c>
      <c r="P7" s="36">
        <v>30.5</v>
      </c>
      <c r="Q7" s="36">
        <v>32.700000000000003</v>
      </c>
      <c r="R7" s="6">
        <v>33.700000000000003</v>
      </c>
      <c r="S7" s="6">
        <v>36.6</v>
      </c>
    </row>
    <row r="8" spans="1:19" x14ac:dyDescent="0.25">
      <c r="A8" s="6" t="s">
        <v>163</v>
      </c>
      <c r="B8" s="36">
        <v>3.3</v>
      </c>
      <c r="C8" s="36">
        <v>4</v>
      </c>
      <c r="D8" s="36">
        <v>5.2</v>
      </c>
      <c r="E8" s="36">
        <v>7.1</v>
      </c>
      <c r="F8" s="36">
        <v>7.7</v>
      </c>
      <c r="G8" s="36">
        <v>6.7</v>
      </c>
      <c r="H8" s="36">
        <v>9.6</v>
      </c>
      <c r="I8" s="36">
        <v>10.8</v>
      </c>
      <c r="J8" s="36">
        <v>10.1</v>
      </c>
      <c r="K8" s="36">
        <v>13.7</v>
      </c>
      <c r="L8" s="36">
        <v>14.4</v>
      </c>
      <c r="M8" s="36">
        <v>13.5</v>
      </c>
      <c r="N8" s="36">
        <v>18.5</v>
      </c>
      <c r="O8" s="36">
        <v>20</v>
      </c>
      <c r="P8" s="36">
        <v>12.9</v>
      </c>
      <c r="Q8" s="36">
        <v>17.8</v>
      </c>
      <c r="R8" s="6">
        <v>19.2</v>
      </c>
      <c r="S8" s="6">
        <v>14.1</v>
      </c>
    </row>
    <row r="10" spans="1:19" x14ac:dyDescent="0.25">
      <c r="A10" s="6" t="s">
        <v>130</v>
      </c>
      <c r="M10" s="36">
        <v>8</v>
      </c>
      <c r="N10" s="36">
        <v>8.6999999999999993</v>
      </c>
      <c r="O10" s="36">
        <v>10.5</v>
      </c>
      <c r="P10" s="36">
        <v>10.4</v>
      </c>
      <c r="Q10" s="36">
        <v>11</v>
      </c>
      <c r="R10" s="6">
        <v>14.3</v>
      </c>
      <c r="S10" s="6">
        <v>23.8</v>
      </c>
    </row>
    <row r="11" spans="1:19" x14ac:dyDescent="0.25">
      <c r="A11" s="6" t="s">
        <v>131</v>
      </c>
      <c r="M11" s="6">
        <v>2.1</v>
      </c>
      <c r="N11" s="6">
        <v>3.5</v>
      </c>
      <c r="O11" s="6">
        <v>5.7</v>
      </c>
      <c r="P11" s="6">
        <v>5.7</v>
      </c>
      <c r="Q11" s="6">
        <v>8.4</v>
      </c>
      <c r="R11" s="6">
        <v>11.7</v>
      </c>
      <c r="S11" s="6">
        <v>7</v>
      </c>
    </row>
    <row r="12" spans="1:19" x14ac:dyDescent="0.25">
      <c r="A12" s="6" t="s">
        <v>132</v>
      </c>
      <c r="M12" s="6">
        <v>1.1100000000000001</v>
      </c>
      <c r="N12" s="6">
        <v>1.61</v>
      </c>
      <c r="O12" s="6">
        <v>2.11</v>
      </c>
      <c r="P12" s="6">
        <v>3.1</v>
      </c>
      <c r="Q12" s="6">
        <v>3.48</v>
      </c>
      <c r="R12" s="6">
        <v>4</v>
      </c>
      <c r="S12" s="6">
        <v>5.6</v>
      </c>
    </row>
    <row r="13" spans="1:19" x14ac:dyDescent="0.25">
      <c r="A13" s="6" t="s">
        <v>133</v>
      </c>
      <c r="M13" s="6">
        <v>6.6</v>
      </c>
      <c r="N13" s="6">
        <v>6.6</v>
      </c>
      <c r="O13" s="6">
        <v>6.3</v>
      </c>
      <c r="P13" s="6">
        <v>6.5</v>
      </c>
      <c r="Q13" s="6">
        <v>8.4</v>
      </c>
      <c r="R13" s="6">
        <v>7.7</v>
      </c>
      <c r="S13" s="6">
        <v>6.2</v>
      </c>
    </row>
    <row r="14" spans="1:19" x14ac:dyDescent="0.25">
      <c r="A14" s="6" t="s">
        <v>134</v>
      </c>
      <c r="M14" s="6">
        <v>5</v>
      </c>
      <c r="N14" s="6">
        <v>5</v>
      </c>
      <c r="O14" s="6">
        <v>6</v>
      </c>
      <c r="P14" s="6">
        <v>7</v>
      </c>
      <c r="Q14" s="6">
        <v>7</v>
      </c>
      <c r="R14" s="6">
        <v>11</v>
      </c>
      <c r="S14" s="6">
        <v>16</v>
      </c>
    </row>
    <row r="16" spans="1:19" ht="13" x14ac:dyDescent="0.3">
      <c r="A16" s="37" t="s">
        <v>164</v>
      </c>
    </row>
  </sheetData>
  <hyperlinks>
    <hyperlink ref="A2" location="'Contents '!C12" display="Назад к оглавлению" xr:uid="{79AC9504-3D95-47F3-BF30-CF3D28EEDE4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Contents </vt:lpstr>
      <vt:lpstr>1. Balance Sheet</vt:lpstr>
      <vt:lpstr>2. Income Statement (accum)</vt:lpstr>
      <vt:lpstr>3. Income Statement (period)</vt:lpstr>
      <vt:lpstr>4. Cash Flow Statement (accum)</vt:lpstr>
      <vt:lpstr>5. Cash Flow Statement (period)</vt:lpstr>
      <vt:lpstr>6. Key Financials (accum)</vt:lpstr>
      <vt:lpstr>7. Key Financials (period)</vt:lpstr>
      <vt:lpstr>8. Key Operating Results</vt:lpstr>
      <vt:lpstr>Disclaimer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Trusov</dc:creator>
  <cp:lastModifiedBy>Dina Maksutova</cp:lastModifiedBy>
  <dcterms:created xsi:type="dcterms:W3CDTF">2023-10-11T08:45:29Z</dcterms:created>
  <dcterms:modified xsi:type="dcterms:W3CDTF">2026-07-17T14:42:41Z</dcterms:modified>
</cp:coreProperties>
</file>